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4.17\SharePO\02_ประเด็นนโยบาย\46 สถานการณ์ฉุกเฉินด้านพลังงาน\02 ประชุมอนุกรรมการฉุกเฉินด้านพลังงาน\หารือการประเมินผลเศรษฐศาสตร์\ประเมินผลประหยัด 65\ตรวจสอบข้อมูลมาตรการ 65\"/>
    </mc:Choice>
  </mc:AlternateContent>
  <xr:revisionPtr revIDLastSave="0" documentId="13_ncr:1_{5C428124-20C9-4474-8F03-170A0CC21EA5}" xr6:coauthVersionLast="47" xr6:coauthVersionMax="47" xr10:uidLastSave="{00000000-0000-0000-0000-000000000000}"/>
  <bookViews>
    <workbookView xWindow="-120" yWindow="-120" windowWidth="24240" windowHeight="13140" tabRatio="787" xr2:uid="{00000000-000D-0000-FFFF-FFFF00000000}"/>
  </bookViews>
  <sheets>
    <sheet name="มาตรการ 2 ชธ" sheetId="7" r:id="rId1"/>
  </sheets>
  <definedNames>
    <definedName name="_xlnm.Print_Area" localSheetId="0">'มาตรการ 2 ชธ'!$A$1:$I$75</definedName>
    <definedName name="_xlnm.Print_Titles" localSheetId="0">'มาตรการ 2 ชธ'!$1:$2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7" l="1"/>
  <c r="F74" i="7"/>
  <c r="M74" i="7" s="1"/>
  <c r="G73" i="7"/>
  <c r="M73" i="7" s="1"/>
  <c r="G72" i="7"/>
  <c r="F72" i="7"/>
  <c r="M72" i="7" s="1"/>
  <c r="G71" i="7"/>
  <c r="M71" i="7" s="1"/>
  <c r="G70" i="7"/>
  <c r="M70" i="7" s="1"/>
  <c r="G69" i="7"/>
  <c r="M69" i="7" s="1"/>
  <c r="D69" i="7"/>
  <c r="I73" i="7" s="1"/>
  <c r="G68" i="7"/>
  <c r="F68" i="7"/>
  <c r="M68" i="7" s="1"/>
  <c r="G67" i="7"/>
  <c r="M67" i="7" s="1"/>
  <c r="G66" i="7"/>
  <c r="F66" i="7"/>
  <c r="M66" i="7" s="1"/>
  <c r="G65" i="7"/>
  <c r="M65" i="7" s="1"/>
  <c r="G64" i="7"/>
  <c r="M64" i="7" s="1"/>
  <c r="G63" i="7"/>
  <c r="M63" i="7" s="1"/>
  <c r="D63" i="7"/>
  <c r="I64" i="7" s="1"/>
  <c r="G62" i="7"/>
  <c r="M62" i="7" s="1"/>
  <c r="G61" i="7"/>
  <c r="M61" i="7" s="1"/>
  <c r="G60" i="7"/>
  <c r="F60" i="7"/>
  <c r="M60" i="7" s="1"/>
  <c r="G59" i="7"/>
  <c r="M59" i="7" s="1"/>
  <c r="G58" i="7"/>
  <c r="M58" i="7" s="1"/>
  <c r="G57" i="7"/>
  <c r="M57" i="7" s="1"/>
  <c r="D57" i="7"/>
  <c r="G56" i="7"/>
  <c r="M56" i="7" s="1"/>
  <c r="G55" i="7"/>
  <c r="M55" i="7" s="1"/>
  <c r="G54" i="7"/>
  <c r="F54" i="7"/>
  <c r="M54" i="7" s="1"/>
  <c r="G53" i="7"/>
  <c r="M53" i="7" s="1"/>
  <c r="G52" i="7"/>
  <c r="M52" i="7" s="1"/>
  <c r="G51" i="7"/>
  <c r="M51" i="7" s="1"/>
  <c r="D51" i="7"/>
  <c r="L53" i="7" s="1"/>
  <c r="G50" i="7"/>
  <c r="M50" i="7" s="1"/>
  <c r="G49" i="7"/>
  <c r="M49" i="7" s="1"/>
  <c r="G48" i="7"/>
  <c r="F48" i="7"/>
  <c r="M48" i="7" s="1"/>
  <c r="G47" i="7"/>
  <c r="M47" i="7" s="1"/>
  <c r="G46" i="7"/>
  <c r="M46" i="7" s="1"/>
  <c r="G45" i="7"/>
  <c r="M45" i="7" s="1"/>
  <c r="D45" i="7"/>
  <c r="G44" i="7"/>
  <c r="M44" i="7" s="1"/>
  <c r="G43" i="7"/>
  <c r="M43" i="7" s="1"/>
  <c r="G42" i="7"/>
  <c r="F42" i="7"/>
  <c r="G41" i="7"/>
  <c r="M41" i="7" s="1"/>
  <c r="G40" i="7"/>
  <c r="M40" i="7" s="1"/>
  <c r="G39" i="7"/>
  <c r="M39" i="7" s="1"/>
  <c r="D39" i="7"/>
  <c r="L44" i="7" s="1"/>
  <c r="G38" i="7"/>
  <c r="M38" i="7" s="1"/>
  <c r="G37" i="7"/>
  <c r="M37" i="7" s="1"/>
  <c r="G36" i="7"/>
  <c r="F36" i="7"/>
  <c r="M36" i="7" s="1"/>
  <c r="G35" i="7"/>
  <c r="M35" i="7" s="1"/>
  <c r="G34" i="7"/>
  <c r="M34" i="7" s="1"/>
  <c r="G33" i="7"/>
  <c r="M33" i="7" s="1"/>
  <c r="D33" i="7"/>
  <c r="G32" i="7"/>
  <c r="M32" i="7" s="1"/>
  <c r="G31" i="7"/>
  <c r="M31" i="7" s="1"/>
  <c r="G30" i="7"/>
  <c r="F30" i="7"/>
  <c r="G29" i="7"/>
  <c r="M29" i="7" s="1"/>
  <c r="G28" i="7"/>
  <c r="M28" i="7" s="1"/>
  <c r="G27" i="7"/>
  <c r="M27" i="7" s="1"/>
  <c r="D27" i="7"/>
  <c r="L27" i="7" s="1"/>
  <c r="G26" i="7"/>
  <c r="M26" i="7" s="1"/>
  <c r="G25" i="7"/>
  <c r="M25" i="7" s="1"/>
  <c r="G24" i="7"/>
  <c r="F24" i="7"/>
  <c r="G23" i="7"/>
  <c r="M23" i="7" s="1"/>
  <c r="G22" i="7"/>
  <c r="M22" i="7" s="1"/>
  <c r="G21" i="7"/>
  <c r="M21" i="7" s="1"/>
  <c r="D21" i="7"/>
  <c r="G20" i="7"/>
  <c r="M20" i="7" s="1"/>
  <c r="G19" i="7"/>
  <c r="M19" i="7" s="1"/>
  <c r="G18" i="7"/>
  <c r="M18" i="7" s="1"/>
  <c r="G17" i="7"/>
  <c r="M17" i="7" s="1"/>
  <c r="G16" i="7"/>
  <c r="M16" i="7" s="1"/>
  <c r="G15" i="7"/>
  <c r="M15" i="7" s="1"/>
  <c r="D15" i="7"/>
  <c r="L20" i="7" s="1"/>
  <c r="G14" i="7"/>
  <c r="M14" i="7" s="1"/>
  <c r="G13" i="7"/>
  <c r="M13" i="7" s="1"/>
  <c r="G12" i="7"/>
  <c r="M12" i="7" s="1"/>
  <c r="L11" i="7"/>
  <c r="G11" i="7"/>
  <c r="M11" i="7" s="1"/>
  <c r="G10" i="7"/>
  <c r="M10" i="7" s="1"/>
  <c r="G9" i="7"/>
  <c r="M9" i="7" s="1"/>
  <c r="D9" i="7"/>
  <c r="G8" i="7"/>
  <c r="M8" i="7" s="1"/>
  <c r="G7" i="7"/>
  <c r="M7" i="7" s="1"/>
  <c r="G6" i="7"/>
  <c r="M6" i="7" s="1"/>
  <c r="G5" i="7"/>
  <c r="G4" i="7"/>
  <c r="M4" i="7" s="1"/>
  <c r="G3" i="7"/>
  <c r="M3" i="7" s="1"/>
  <c r="D3" i="7"/>
  <c r="L26" i="7" l="1"/>
  <c r="I53" i="7"/>
  <c r="I13" i="7"/>
  <c r="I31" i="7"/>
  <c r="L68" i="7"/>
  <c r="L64" i="7"/>
  <c r="I27" i="7"/>
  <c r="L56" i="7"/>
  <c r="I11" i="7"/>
  <c r="L38" i="7"/>
  <c r="I12" i="7"/>
  <c r="I17" i="7"/>
  <c r="I44" i="7"/>
  <c r="I40" i="7"/>
  <c r="L50" i="7"/>
  <c r="I51" i="7"/>
  <c r="I55" i="7"/>
  <c r="L8" i="7"/>
  <c r="I39" i="7"/>
  <c r="I54" i="7"/>
  <c r="L13" i="7"/>
  <c r="L40" i="7"/>
  <c r="L51" i="7"/>
  <c r="I66" i="7"/>
  <c r="I15" i="7"/>
  <c r="I32" i="7"/>
  <c r="I28" i="7"/>
  <c r="I43" i="7"/>
  <c r="M24" i="7"/>
  <c r="F75" i="7"/>
  <c r="I29" i="7"/>
  <c r="L9" i="7"/>
  <c r="G75" i="7"/>
  <c r="M30" i="7"/>
  <c r="I56" i="7"/>
  <c r="I42" i="7"/>
  <c r="L65" i="7"/>
  <c r="M5" i="7"/>
  <c r="I10" i="7"/>
  <c r="I14" i="7"/>
  <c r="I19" i="7"/>
  <c r="I41" i="7"/>
  <c r="I52" i="7"/>
  <c r="L62" i="7"/>
  <c r="I63" i="7"/>
  <c r="I67" i="7"/>
  <c r="I16" i="7"/>
  <c r="I9" i="7"/>
  <c r="L29" i="7"/>
  <c r="L10" i="7"/>
  <c r="L14" i="7"/>
  <c r="L32" i="7"/>
  <c r="I30" i="7"/>
  <c r="L41" i="7"/>
  <c r="L52" i="7"/>
  <c r="L63" i="7"/>
  <c r="I65" i="7"/>
  <c r="L12" i="7"/>
  <c r="L28" i="7"/>
  <c r="L39" i="7"/>
  <c r="I18" i="7"/>
  <c r="I20" i="7"/>
  <c r="M42" i="7"/>
  <c r="L72" i="7"/>
  <c r="I74" i="7"/>
  <c r="L15" i="7"/>
  <c r="L16" i="7"/>
  <c r="L17" i="7"/>
  <c r="L18" i="7"/>
  <c r="L19" i="7"/>
  <c r="I21" i="7"/>
  <c r="I22" i="7"/>
  <c r="I23" i="7"/>
  <c r="L30" i="7"/>
  <c r="L31" i="7"/>
  <c r="I33" i="7"/>
  <c r="I34" i="7"/>
  <c r="I35" i="7"/>
  <c r="L42" i="7"/>
  <c r="L43" i="7"/>
  <c r="I45" i="7"/>
  <c r="I46" i="7"/>
  <c r="I47" i="7"/>
  <c r="L54" i="7"/>
  <c r="L55" i="7"/>
  <c r="I57" i="7"/>
  <c r="I58" i="7"/>
  <c r="I59" i="7"/>
  <c r="L66" i="7"/>
  <c r="L67" i="7"/>
  <c r="I68" i="7"/>
  <c r="L74" i="7"/>
  <c r="L73" i="7"/>
  <c r="I3" i="7"/>
  <c r="I4" i="7"/>
  <c r="I5" i="7"/>
  <c r="I6" i="7"/>
  <c r="I7" i="7"/>
  <c r="I8" i="7"/>
  <c r="L21" i="7"/>
  <c r="L22" i="7"/>
  <c r="L23" i="7"/>
  <c r="I24" i="7"/>
  <c r="I25" i="7"/>
  <c r="I26" i="7"/>
  <c r="L33" i="7"/>
  <c r="L34" i="7"/>
  <c r="L35" i="7"/>
  <c r="I36" i="7"/>
  <c r="I37" i="7"/>
  <c r="I38" i="7"/>
  <c r="L45" i="7"/>
  <c r="L46" i="7"/>
  <c r="L47" i="7"/>
  <c r="I48" i="7"/>
  <c r="I49" i="7"/>
  <c r="I50" i="7"/>
  <c r="L57" i="7"/>
  <c r="L58" i="7"/>
  <c r="L59" i="7"/>
  <c r="I60" i="7"/>
  <c r="I61" i="7"/>
  <c r="I62" i="7"/>
  <c r="I69" i="7"/>
  <c r="I70" i="7"/>
  <c r="I71" i="7"/>
  <c r="L3" i="7"/>
  <c r="L4" i="7"/>
  <c r="L5" i="7"/>
  <c r="L6" i="7"/>
  <c r="L7" i="7"/>
  <c r="L24" i="7"/>
  <c r="L25" i="7"/>
  <c r="L36" i="7"/>
  <c r="L37" i="7"/>
  <c r="L48" i="7"/>
  <c r="L49" i="7"/>
  <c r="L60" i="7"/>
  <c r="L61" i="7"/>
  <c r="L69" i="7"/>
  <c r="L70" i="7"/>
  <c r="L71" i="7"/>
  <c r="I72" i="7"/>
  <c r="M76" i="7" l="1"/>
  <c r="M77" i="7" s="1"/>
  <c r="M79" i="7" s="1"/>
  <c r="I75" i="7"/>
  <c r="I79" i="7" s="1"/>
  <c r="L76" i="7"/>
  <c r="L77" i="7" s="1"/>
  <c r="L82" i="7" l="1"/>
  <c r="L79" i="7"/>
</calcChain>
</file>

<file path=xl/sharedStrings.xml><?xml version="1.0" encoding="utf-8"?>
<sst xmlns="http://schemas.openxmlformats.org/spreadsheetml/2006/main" count="87" uniqueCount="22">
  <si>
    <t>เดือน</t>
  </si>
  <si>
    <t>ส่วนต่าง</t>
  </si>
  <si>
    <t>มาตรการที่ 2 จัดหาก๊าซในประเทศและเพื่อนบ้านให้ได้มากที่สุด (ชธ.)</t>
  </si>
  <si>
    <t>(1)
ราคา LNG
$/MMBTU</t>
  </si>
  <si>
    <t>(2) 
อัตราแลกเปลี่ยน
บาท/$</t>
  </si>
  <si>
    <t>(3) = (1)*(2)
ราคา LNG
บาท/MMBTU</t>
  </si>
  <si>
    <t>แหล่ง</t>
  </si>
  <si>
    <t xml:space="preserve">(4)
ต้นทุนก๊าซในมาตรการที่ 2 (บาท/MMBTU)
</t>
  </si>
  <si>
    <t>(5)
ปริมาณ
MMBTU</t>
  </si>
  <si>
    <t>ปริมาณ
หน่วยล้านตัน
เทียบเท่า LNG
(ตามที่รายงานใน Dashboard)</t>
  </si>
  <si>
    <t>(6) = (3-4)*5
ประหยัด
(บาท)</t>
  </si>
  <si>
    <t>3*5 ต้นทุน LNG</t>
  </si>
  <si>
    <t>4*5 ต้นทุนก๊าซ</t>
  </si>
  <si>
    <t>แปลง G1/61</t>
  </si>
  <si>
    <t>CO2 Relaxation</t>
  </si>
  <si>
    <t>แหล่งอาทิตย์</t>
  </si>
  <si>
    <t>แปลง B-17</t>
  </si>
  <si>
    <t>แหล่งไพลิน</t>
  </si>
  <si>
    <t>แหล่งยาดานา</t>
  </si>
  <si>
    <t>Total</t>
  </si>
  <si>
    <t>หัก dec</t>
  </si>
  <si>
    <r>
      <t>CO</t>
    </r>
    <r>
      <rPr>
        <vertAlign val="subscript"/>
        <sz val="11"/>
        <color theme="1"/>
        <rFont val="Tahoma"/>
        <family val="2"/>
      </rPr>
      <t>2</t>
    </r>
    <r>
      <rPr>
        <sz val="11"/>
        <color theme="1"/>
        <rFont val="Tahoma"/>
        <family val="2"/>
      </rPr>
      <t xml:space="preserve"> Relaxation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</si>
</sst>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0_);_(* \(#,##0.00000\);_(* &quot;-&quot;??_);_(@_)"/>
    <numFmt numFmtId="168" formatCode="_-* #,##0_-;\-* #,##0_-;_-* &quot;-&quot;??_-;_-@_-"/>
  </numFmts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vertAlign val="subscript"/>
      <sz val="11"/>
      <color theme="1"/>
      <name val="Tahoma"/>
      <family val="2"/>
    </font>
    <font>
      <b/>
      <sz val="11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0" fontId="2" fillId="0" borderId="9" xfId="0" applyFont="1" applyBorder="1" applyAlignment="1">
      <alignment horizontal="center"/>
    </xf>
    <xf numFmtId="0" fontId="2" fillId="0" borderId="11" xfId="0" applyFont="1" applyBorder="1"/>
    <xf numFmtId="166" fontId="2" fillId="0" borderId="11" xfId="0" applyNumberFormat="1" applyFont="1" applyBorder="1"/>
    <xf numFmtId="165" fontId="2" fillId="0" borderId="12" xfId="0" applyNumberFormat="1" applyFont="1" applyBorder="1"/>
    <xf numFmtId="0" fontId="3" fillId="0" borderId="0" xfId="0" applyFont="1"/>
    <xf numFmtId="0" fontId="0" fillId="2" borderId="0" xfId="0" applyFill="1"/>
    <xf numFmtId="168" fontId="2" fillId="0" borderId="11" xfId="1" applyNumberFormat="1" applyFont="1" applyBorder="1"/>
    <xf numFmtId="0" fontId="2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43" fontId="3" fillId="0" borderId="7" xfId="1" applyFont="1" applyBorder="1" applyAlignment="1"/>
    <xf numFmtId="165" fontId="3" fillId="0" borderId="6" xfId="1" applyNumberFormat="1" applyFont="1" applyBorder="1"/>
    <xf numFmtId="166" fontId="3" fillId="0" borderId="6" xfId="1" applyNumberFormat="1" applyFont="1" applyBorder="1" applyAlignment="1"/>
    <xf numFmtId="165" fontId="3" fillId="0" borderId="16" xfId="0" applyNumberFormat="1" applyFont="1" applyBorder="1"/>
    <xf numFmtId="17" fontId="3" fillId="0" borderId="8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43" fontId="3" fillId="0" borderId="1" xfId="1" applyFont="1" applyBorder="1" applyAlignment="1"/>
    <xf numFmtId="165" fontId="3" fillId="0" borderId="1" xfId="1" applyNumberFormat="1" applyFont="1" applyBorder="1"/>
    <xf numFmtId="166" fontId="3" fillId="0" borderId="1" xfId="1" applyNumberFormat="1" applyFont="1" applyBorder="1" applyAlignment="1"/>
    <xf numFmtId="165" fontId="3" fillId="0" borderId="17" xfId="0" applyNumberFormat="1" applyFont="1" applyBorder="1"/>
    <xf numFmtId="1" fontId="3" fillId="0" borderId="1" xfId="0" applyNumberFormat="1" applyFont="1" applyBorder="1"/>
    <xf numFmtId="0" fontId="3" fillId="0" borderId="2" xfId="0" applyFont="1" applyBorder="1" applyAlignment="1">
      <alignment vertical="center"/>
    </xf>
    <xf numFmtId="17" fontId="3" fillId="0" borderId="9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/>
    <xf numFmtId="1" fontId="3" fillId="0" borderId="10" xfId="0" applyNumberFormat="1" applyFont="1" applyBorder="1"/>
    <xf numFmtId="165" fontId="3" fillId="0" borderId="10" xfId="1" applyNumberFormat="1" applyFont="1" applyBorder="1"/>
    <xf numFmtId="166" fontId="3" fillId="0" borderId="10" xfId="1" applyNumberFormat="1" applyFont="1" applyBorder="1" applyAlignment="1"/>
    <xf numFmtId="165" fontId="3" fillId="0" borderId="18" xfId="0" applyNumberFormat="1" applyFont="1" applyBorder="1"/>
    <xf numFmtId="165" fontId="4" fillId="0" borderId="16" xfId="0" applyNumberFormat="1" applyFont="1" applyBorder="1"/>
    <xf numFmtId="165" fontId="4" fillId="0" borderId="17" xfId="0" applyNumberFormat="1" applyFont="1" applyBorder="1"/>
    <xf numFmtId="165" fontId="4" fillId="0" borderId="18" xfId="0" applyNumberFormat="1" applyFont="1" applyBorder="1"/>
    <xf numFmtId="165" fontId="3" fillId="0" borderId="3" xfId="1" applyNumberFormat="1" applyFont="1" applyBorder="1"/>
    <xf numFmtId="166" fontId="3" fillId="0" borderId="3" xfId="1" applyNumberFormat="1" applyFont="1" applyBorder="1" applyAlignment="1"/>
    <xf numFmtId="165" fontId="4" fillId="0" borderId="19" xfId="0" applyNumberFormat="1" applyFont="1" applyBorder="1"/>
    <xf numFmtId="1" fontId="3" fillId="0" borderId="3" xfId="0" applyNumberFormat="1" applyFont="1" applyBorder="1"/>
    <xf numFmtId="1" fontId="3" fillId="0" borderId="11" xfId="0" applyNumberFormat="1" applyFont="1" applyBorder="1"/>
    <xf numFmtId="165" fontId="3" fillId="0" borderId="11" xfId="1" applyNumberFormat="1" applyFont="1" applyBorder="1"/>
    <xf numFmtId="166" fontId="3" fillId="0" borderId="11" xfId="1" applyNumberFormat="1" applyFont="1" applyBorder="1" applyAlignment="1"/>
    <xf numFmtId="165" fontId="4" fillId="0" borderId="12" xfId="0" applyNumberFormat="1" applyFont="1" applyBorder="1"/>
    <xf numFmtId="1" fontId="3" fillId="0" borderId="6" xfId="0" applyNumberFormat="1" applyFont="1" applyBorder="1"/>
    <xf numFmtId="1" fontId="4" fillId="0" borderId="1" xfId="0" applyNumberFormat="1" applyFont="1" applyBorder="1"/>
    <xf numFmtId="165" fontId="4" fillId="0" borderId="3" xfId="1" applyNumberFormat="1" applyFont="1" applyBorder="1"/>
    <xf numFmtId="166" fontId="4" fillId="0" borderId="1" xfId="1" applyNumberFormat="1" applyFont="1" applyBorder="1" applyAlignment="1"/>
    <xf numFmtId="1" fontId="4" fillId="0" borderId="10" xfId="0" applyNumberFormat="1" applyFont="1" applyBorder="1"/>
    <xf numFmtId="165" fontId="4" fillId="0" borderId="11" xfId="1" applyNumberFormat="1" applyFont="1" applyBorder="1"/>
    <xf numFmtId="166" fontId="4" fillId="0" borderId="10" xfId="1" applyNumberFormat="1" applyFont="1" applyBorder="1" applyAlignment="1"/>
    <xf numFmtId="1" fontId="4" fillId="0" borderId="0" xfId="0" applyNumberFormat="1" applyFont="1"/>
    <xf numFmtId="165" fontId="4" fillId="0" borderId="6" xfId="1" applyNumberFormat="1" applyFont="1" applyBorder="1"/>
    <xf numFmtId="166" fontId="4" fillId="0" borderId="6" xfId="1" applyNumberFormat="1" applyFont="1" applyBorder="1" applyAlignment="1"/>
    <xf numFmtId="17" fontId="6" fillId="0" borderId="5" xfId="0" applyNumberFormat="1" applyFont="1" applyBorder="1" applyAlignment="1">
      <alignment horizontal="center" vertical="center"/>
    </xf>
    <xf numFmtId="166" fontId="4" fillId="0" borderId="6" xfId="0" applyNumberFormat="1" applyFont="1" applyBorder="1"/>
    <xf numFmtId="17" fontId="6" fillId="0" borderId="8" xfId="0" applyNumberFormat="1" applyFont="1" applyBorder="1" applyAlignment="1">
      <alignment horizontal="center" vertical="center"/>
    </xf>
    <xf numFmtId="166" fontId="4" fillId="0" borderId="1" xfId="0" applyNumberFormat="1" applyFont="1" applyBorder="1"/>
    <xf numFmtId="17" fontId="6" fillId="0" borderId="9" xfId="0" applyNumberFormat="1" applyFont="1" applyBorder="1" applyAlignment="1">
      <alignment horizontal="center" vertical="center"/>
    </xf>
    <xf numFmtId="166" fontId="4" fillId="0" borderId="10" xfId="0" applyNumberFormat="1" applyFont="1" applyBorder="1"/>
  </cellXfs>
  <cellStyles count="3">
    <cellStyle name="Comma" xfId="1" builtinId="3"/>
    <cellStyle name="Normal" xfId="0" builtinId="0"/>
    <cellStyle name="Normal 4" xfId="2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2"/>
  <sheetViews>
    <sheetView tabSelected="1" topLeftCell="A22" zoomScaleNormal="100" workbookViewId="0">
      <selection activeCell="F45" sqref="F45"/>
    </sheetView>
  </sheetViews>
  <sheetFormatPr defaultRowHeight="15"/>
  <cols>
    <col min="1" max="1" width="15.28515625" customWidth="1"/>
    <col min="2" max="2" width="18.85546875" customWidth="1"/>
    <col min="3" max="3" width="18.7109375" customWidth="1"/>
    <col min="4" max="4" width="19.7109375" customWidth="1"/>
    <col min="5" max="5" width="28.85546875" bestFit="1" customWidth="1"/>
    <col min="6" max="6" width="30.28515625" customWidth="1"/>
    <col min="7" max="7" width="27.85546875" customWidth="1"/>
    <col min="8" max="8" width="22.28515625" customWidth="1"/>
    <col min="9" max="9" width="26.85546875" customWidth="1"/>
    <col min="12" max="12" width="19.140625" bestFit="1" customWidth="1"/>
    <col min="13" max="13" width="17.85546875" bestFit="1" customWidth="1"/>
  </cols>
  <sheetData>
    <row r="1" spans="1:13" ht="21" customHeight="1" thickBot="1">
      <c r="A1" s="10" t="s">
        <v>2</v>
      </c>
      <c r="B1" s="10"/>
      <c r="C1" s="10"/>
      <c r="D1" s="10"/>
      <c r="E1" s="10"/>
      <c r="F1" s="10"/>
      <c r="G1" s="10"/>
      <c r="H1" s="10"/>
      <c r="I1" s="10"/>
    </row>
    <row r="2" spans="1:13" ht="72" thickBot="1">
      <c r="A2" s="11" t="s">
        <v>0</v>
      </c>
      <c r="B2" s="12" t="s">
        <v>3</v>
      </c>
      <c r="C2" s="12" t="s">
        <v>4</v>
      </c>
      <c r="D2" s="12" t="s">
        <v>5</v>
      </c>
      <c r="E2" s="12" t="s">
        <v>6</v>
      </c>
      <c r="F2" s="13" t="s">
        <v>7</v>
      </c>
      <c r="G2" s="12" t="s">
        <v>8</v>
      </c>
      <c r="H2" s="13" t="s">
        <v>9</v>
      </c>
      <c r="I2" s="14" t="s">
        <v>10</v>
      </c>
      <c r="L2" t="s">
        <v>11</v>
      </c>
      <c r="M2" t="s">
        <v>12</v>
      </c>
    </row>
    <row r="3" spans="1:13" ht="16.899999999999999" customHeight="1">
      <c r="A3" s="15">
        <v>23743</v>
      </c>
      <c r="B3" s="16">
        <v>34.22</v>
      </c>
      <c r="C3" s="16">
        <v>33.65</v>
      </c>
      <c r="D3" s="16">
        <f>B3*C3</f>
        <v>1151.5029999999999</v>
      </c>
      <c r="E3" s="17" t="s">
        <v>13</v>
      </c>
      <c r="F3" s="18">
        <v>0</v>
      </c>
      <c r="G3" s="19">
        <f>(H3*1000000)*50</f>
        <v>0</v>
      </c>
      <c r="H3" s="20">
        <v>0</v>
      </c>
      <c r="I3" s="21">
        <f>($D$3-F3)*G3</f>
        <v>0</v>
      </c>
      <c r="L3" s="1">
        <f>$D$3*G3</f>
        <v>0</v>
      </c>
      <c r="M3" s="1">
        <f>$F3*G3</f>
        <v>0</v>
      </c>
    </row>
    <row r="4" spans="1:13" ht="16.899999999999999" customHeight="1">
      <c r="A4" s="22"/>
      <c r="B4" s="23"/>
      <c r="C4" s="23"/>
      <c r="D4" s="23"/>
      <c r="E4" s="24" t="s">
        <v>14</v>
      </c>
      <c r="F4" s="25">
        <v>0</v>
      </c>
      <c r="G4" s="26">
        <f t="shared" ref="G4:G8" si="0">(H4*1000000)*50</f>
        <v>0</v>
      </c>
      <c r="H4" s="27">
        <v>0</v>
      </c>
      <c r="I4" s="28">
        <f t="shared" ref="I4:I8" si="1">($D$3-F4)*G4</f>
        <v>0</v>
      </c>
      <c r="L4" s="1">
        <f t="shared" ref="L4:L8" si="2">$D$3*G4</f>
        <v>0</v>
      </c>
      <c r="M4" s="1">
        <f t="shared" ref="M4:M67" si="3">$F4*G4</f>
        <v>0</v>
      </c>
    </row>
    <row r="5" spans="1:13" ht="16.899999999999999" customHeight="1">
      <c r="A5" s="22"/>
      <c r="B5" s="23"/>
      <c r="C5" s="23"/>
      <c r="D5" s="23"/>
      <c r="E5" s="24" t="s">
        <v>15</v>
      </c>
      <c r="F5" s="29">
        <v>214</v>
      </c>
      <c r="G5" s="26">
        <f t="shared" si="0"/>
        <v>0</v>
      </c>
      <c r="H5" s="27">
        <v>0</v>
      </c>
      <c r="I5" s="28">
        <f t="shared" si="1"/>
        <v>0</v>
      </c>
      <c r="L5" s="1">
        <f t="shared" si="2"/>
        <v>0</v>
      </c>
      <c r="M5" s="1">
        <f t="shared" si="3"/>
        <v>0</v>
      </c>
    </row>
    <row r="6" spans="1:13" ht="16.899999999999999" customHeight="1">
      <c r="A6" s="22"/>
      <c r="B6" s="23"/>
      <c r="C6" s="23"/>
      <c r="D6" s="23"/>
      <c r="E6" s="30" t="s">
        <v>16</v>
      </c>
      <c r="F6" s="25">
        <v>0</v>
      </c>
      <c r="G6" s="26">
        <f t="shared" si="0"/>
        <v>0</v>
      </c>
      <c r="H6" s="27">
        <v>0</v>
      </c>
      <c r="I6" s="28">
        <f t="shared" si="1"/>
        <v>0</v>
      </c>
      <c r="L6" s="1">
        <f t="shared" si="2"/>
        <v>0</v>
      </c>
      <c r="M6" s="1">
        <f t="shared" si="3"/>
        <v>0</v>
      </c>
    </row>
    <row r="7" spans="1:13" ht="16.899999999999999" customHeight="1">
      <c r="A7" s="22"/>
      <c r="B7" s="23"/>
      <c r="C7" s="23"/>
      <c r="D7" s="23"/>
      <c r="E7" s="24" t="s">
        <v>17</v>
      </c>
      <c r="F7" s="29">
        <v>118</v>
      </c>
      <c r="G7" s="26">
        <f t="shared" si="0"/>
        <v>0</v>
      </c>
      <c r="H7" s="27">
        <v>0</v>
      </c>
      <c r="I7" s="28">
        <f t="shared" si="1"/>
        <v>0</v>
      </c>
      <c r="L7" s="1">
        <f t="shared" si="2"/>
        <v>0</v>
      </c>
      <c r="M7" s="1">
        <f t="shared" si="3"/>
        <v>0</v>
      </c>
    </row>
    <row r="8" spans="1:13" ht="16.899999999999999" customHeight="1" thickBot="1">
      <c r="A8" s="31"/>
      <c r="B8" s="32"/>
      <c r="C8" s="32"/>
      <c r="D8" s="32"/>
      <c r="E8" s="33" t="s">
        <v>18</v>
      </c>
      <c r="F8" s="34">
        <v>289.52372400636551</v>
      </c>
      <c r="G8" s="35">
        <f t="shared" si="0"/>
        <v>0</v>
      </c>
      <c r="H8" s="36">
        <v>0</v>
      </c>
      <c r="I8" s="37">
        <f t="shared" si="1"/>
        <v>0</v>
      </c>
      <c r="L8" s="1">
        <f t="shared" si="2"/>
        <v>0</v>
      </c>
      <c r="M8" s="1">
        <f t="shared" si="3"/>
        <v>0</v>
      </c>
    </row>
    <row r="9" spans="1:13" ht="16.899999999999999" customHeight="1">
      <c r="A9" s="15">
        <v>23774</v>
      </c>
      <c r="B9" s="16">
        <v>29.57</v>
      </c>
      <c r="C9" s="16">
        <v>32.130000000000003</v>
      </c>
      <c r="D9" s="16">
        <f>B9*C9</f>
        <v>950.08410000000003</v>
      </c>
      <c r="E9" s="17" t="s">
        <v>13</v>
      </c>
      <c r="F9" s="18">
        <v>0</v>
      </c>
      <c r="G9" s="19">
        <f>(H9*1000000)*50</f>
        <v>0</v>
      </c>
      <c r="H9" s="20">
        <v>0</v>
      </c>
      <c r="I9" s="38">
        <f>($D$9-F9)*G9</f>
        <v>0</v>
      </c>
      <c r="L9" s="1">
        <f>$D$9*G9</f>
        <v>0</v>
      </c>
      <c r="M9" s="1">
        <f t="shared" si="3"/>
        <v>0</v>
      </c>
    </row>
    <row r="10" spans="1:13" ht="16.899999999999999" customHeight="1">
      <c r="A10" s="22"/>
      <c r="B10" s="23"/>
      <c r="C10" s="23"/>
      <c r="D10" s="23"/>
      <c r="E10" s="24" t="s">
        <v>21</v>
      </c>
      <c r="F10" s="29">
        <v>139</v>
      </c>
      <c r="G10" s="26">
        <f>(H10*1000000)*50</f>
        <v>305177.62660619803</v>
      </c>
      <c r="H10" s="27">
        <v>6.1035525321239603E-3</v>
      </c>
      <c r="I10" s="39">
        <f>($D$9-F10)*G10</f>
        <v>247524720.6160242</v>
      </c>
      <c r="L10" s="1">
        <f t="shared" ref="L10:L14" si="4">$D$9*G10</f>
        <v>289944410.71428573</v>
      </c>
      <c r="M10" s="1">
        <f t="shared" si="3"/>
        <v>42419690.098261528</v>
      </c>
    </row>
    <row r="11" spans="1:13" ht="16.899999999999999" customHeight="1">
      <c r="A11" s="22"/>
      <c r="B11" s="23"/>
      <c r="C11" s="23"/>
      <c r="D11" s="23"/>
      <c r="E11" s="24" t="s">
        <v>15</v>
      </c>
      <c r="F11" s="29">
        <v>231</v>
      </c>
      <c r="G11" s="26">
        <f>(H11*1000000)*50</f>
        <v>1148904.006046863</v>
      </c>
      <c r="H11" s="27">
        <v>2.2978080120937262E-2</v>
      </c>
      <c r="I11" s="39">
        <f t="shared" ref="I11:I14" si="5">($D$9-F11)*G11</f>
        <v>826158603.1746031</v>
      </c>
      <c r="L11" s="1">
        <f t="shared" si="4"/>
        <v>1091555428.5714285</v>
      </c>
      <c r="M11" s="1">
        <f t="shared" si="3"/>
        <v>265396825.39682537</v>
      </c>
    </row>
    <row r="12" spans="1:13" ht="16.899999999999999" customHeight="1">
      <c r="A12" s="22"/>
      <c r="B12" s="23"/>
      <c r="C12" s="23"/>
      <c r="D12" s="23"/>
      <c r="E12" s="30" t="s">
        <v>16</v>
      </c>
      <c r="F12" s="29">
        <v>0</v>
      </c>
      <c r="G12" s="26">
        <f t="shared" ref="G12:G73" si="6">(H12*1000000)*50</f>
        <v>0</v>
      </c>
      <c r="H12" s="27">
        <v>0</v>
      </c>
      <c r="I12" s="39">
        <f t="shared" si="5"/>
        <v>0</v>
      </c>
      <c r="L12" s="1">
        <f t="shared" si="4"/>
        <v>0</v>
      </c>
      <c r="M12" s="1">
        <f t="shared" si="3"/>
        <v>0</v>
      </c>
    </row>
    <row r="13" spans="1:13" ht="16.899999999999999" customHeight="1">
      <c r="A13" s="22"/>
      <c r="B13" s="23"/>
      <c r="C13" s="23"/>
      <c r="D13" s="23"/>
      <c r="E13" s="24" t="s">
        <v>17</v>
      </c>
      <c r="F13" s="29">
        <v>118</v>
      </c>
      <c r="G13" s="26">
        <f t="shared" si="6"/>
        <v>0</v>
      </c>
      <c r="H13" s="27">
        <v>0</v>
      </c>
      <c r="I13" s="39">
        <f t="shared" si="5"/>
        <v>0</v>
      </c>
      <c r="L13" s="1">
        <f t="shared" si="4"/>
        <v>0</v>
      </c>
      <c r="M13" s="1">
        <f t="shared" si="3"/>
        <v>0</v>
      </c>
    </row>
    <row r="14" spans="1:13" ht="16.899999999999999" customHeight="1" thickBot="1">
      <c r="A14" s="31"/>
      <c r="B14" s="32"/>
      <c r="C14" s="32"/>
      <c r="D14" s="32"/>
      <c r="E14" s="33" t="s">
        <v>18</v>
      </c>
      <c r="F14" s="34">
        <v>284.5589670099946</v>
      </c>
      <c r="G14" s="35">
        <f t="shared" si="6"/>
        <v>0</v>
      </c>
      <c r="H14" s="36">
        <v>0</v>
      </c>
      <c r="I14" s="40">
        <f t="shared" si="5"/>
        <v>0</v>
      </c>
      <c r="L14" s="1">
        <f t="shared" si="4"/>
        <v>0</v>
      </c>
      <c r="M14" s="1">
        <f t="shared" si="3"/>
        <v>0</v>
      </c>
    </row>
    <row r="15" spans="1:13" ht="16.899999999999999" customHeight="1">
      <c r="A15" s="15">
        <v>23802</v>
      </c>
      <c r="B15" s="16">
        <v>27.53</v>
      </c>
      <c r="C15" s="16">
        <v>33.69</v>
      </c>
      <c r="D15" s="16">
        <f t="shared" ref="D15:D69" si="7">B15*C15</f>
        <v>927.48569999999995</v>
      </c>
      <c r="E15" s="17" t="s">
        <v>13</v>
      </c>
      <c r="F15" s="18">
        <v>0</v>
      </c>
      <c r="G15" s="19">
        <f t="shared" si="6"/>
        <v>0</v>
      </c>
      <c r="H15" s="20">
        <v>0</v>
      </c>
      <c r="I15" s="38">
        <f>($D$15-F15)*G15</f>
        <v>0</v>
      </c>
      <c r="L15" s="1">
        <f>$D$15*G15</f>
        <v>0</v>
      </c>
      <c r="M15" s="1">
        <f t="shared" si="3"/>
        <v>0</v>
      </c>
    </row>
    <row r="16" spans="1:13" ht="16.899999999999999" customHeight="1">
      <c r="A16" s="22"/>
      <c r="B16" s="23"/>
      <c r="C16" s="23"/>
      <c r="D16" s="23"/>
      <c r="E16" s="24" t="s">
        <v>21</v>
      </c>
      <c r="F16" s="29">
        <v>139</v>
      </c>
      <c r="G16" s="41">
        <f t="shared" si="6"/>
        <v>305177.62660619803</v>
      </c>
      <c r="H16" s="42">
        <v>6.1035525321239611E-3</v>
      </c>
      <c r="I16" s="43">
        <f t="shared" ref="I16:I20" si="8">($D$15-F16)*G16</f>
        <v>240628194.53892666</v>
      </c>
      <c r="L16" s="1">
        <f t="shared" ref="L16:L20" si="9">$D$15*G16</f>
        <v>283047884.6371882</v>
      </c>
      <c r="M16" s="1">
        <f t="shared" si="3"/>
        <v>42419690.098261528</v>
      </c>
    </row>
    <row r="17" spans="1:13" ht="16.899999999999999" customHeight="1">
      <c r="A17" s="22"/>
      <c r="B17" s="23"/>
      <c r="C17" s="23"/>
      <c r="D17" s="23"/>
      <c r="E17" s="24" t="s">
        <v>15</v>
      </c>
      <c r="F17" s="44">
        <v>231</v>
      </c>
      <c r="G17" s="41">
        <f t="shared" si="6"/>
        <v>1148904.006046863</v>
      </c>
      <c r="H17" s="42">
        <v>2.2978080120937262E-2</v>
      </c>
      <c r="I17" s="43">
        <f>($D$15-F17)*G17</f>
        <v>800195210.88435364</v>
      </c>
      <c r="L17" s="1">
        <f t="shared" si="9"/>
        <v>1065592036.281179</v>
      </c>
      <c r="M17" s="1">
        <f t="shared" si="3"/>
        <v>265396825.39682537</v>
      </c>
    </row>
    <row r="18" spans="1:13" ht="16.899999999999999" customHeight="1">
      <c r="A18" s="22"/>
      <c r="B18" s="23"/>
      <c r="C18" s="23"/>
      <c r="D18" s="23"/>
      <c r="E18" s="30" t="s">
        <v>16</v>
      </c>
      <c r="F18" s="25">
        <v>0</v>
      </c>
      <c r="G18" s="41">
        <f t="shared" si="6"/>
        <v>0</v>
      </c>
      <c r="H18" s="42">
        <v>0</v>
      </c>
      <c r="I18" s="43">
        <f t="shared" si="8"/>
        <v>0</v>
      </c>
      <c r="L18" s="1">
        <f t="shared" si="9"/>
        <v>0</v>
      </c>
      <c r="M18" s="1">
        <f t="shared" si="3"/>
        <v>0</v>
      </c>
    </row>
    <row r="19" spans="1:13" ht="16.899999999999999" customHeight="1">
      <c r="A19" s="22"/>
      <c r="B19" s="23"/>
      <c r="C19" s="23"/>
      <c r="D19" s="23"/>
      <c r="E19" s="24" t="s">
        <v>17</v>
      </c>
      <c r="F19" s="29">
        <v>118</v>
      </c>
      <c r="G19" s="41">
        <f t="shared" si="6"/>
        <v>0</v>
      </c>
      <c r="H19" s="42">
        <v>0</v>
      </c>
      <c r="I19" s="43">
        <f t="shared" si="8"/>
        <v>0</v>
      </c>
      <c r="L19" s="1">
        <f t="shared" si="9"/>
        <v>0</v>
      </c>
      <c r="M19" s="1">
        <f t="shared" si="3"/>
        <v>0</v>
      </c>
    </row>
    <row r="20" spans="1:13" ht="16.899999999999999" customHeight="1" thickBot="1">
      <c r="A20" s="31"/>
      <c r="B20" s="32"/>
      <c r="C20" s="32"/>
      <c r="D20" s="32"/>
      <c r="E20" s="33" t="s">
        <v>18</v>
      </c>
      <c r="F20" s="45">
        <v>289.52372399826771</v>
      </c>
      <c r="G20" s="46">
        <f t="shared" si="6"/>
        <v>0</v>
      </c>
      <c r="H20" s="47">
        <v>0</v>
      </c>
      <c r="I20" s="48">
        <f t="shared" si="8"/>
        <v>0</v>
      </c>
      <c r="L20" s="1">
        <f t="shared" si="9"/>
        <v>0</v>
      </c>
      <c r="M20" s="1">
        <f t="shared" si="3"/>
        <v>0</v>
      </c>
    </row>
    <row r="21" spans="1:13" ht="16.899999999999999" customHeight="1">
      <c r="A21" s="15">
        <v>23833</v>
      </c>
      <c r="B21" s="16">
        <v>36.78</v>
      </c>
      <c r="C21" s="16">
        <v>34.03</v>
      </c>
      <c r="D21" s="16">
        <f t="shared" si="7"/>
        <v>1251.6234000000002</v>
      </c>
      <c r="E21" s="17" t="s">
        <v>13</v>
      </c>
      <c r="F21" s="49">
        <v>126.7098</v>
      </c>
      <c r="G21" s="19">
        <f t="shared" si="6"/>
        <v>0</v>
      </c>
      <c r="H21" s="20">
        <v>0</v>
      </c>
      <c r="I21" s="38">
        <f>($D$21-F21)*G21</f>
        <v>0</v>
      </c>
      <c r="L21" s="1">
        <f>$D$21*G21</f>
        <v>0</v>
      </c>
      <c r="M21" s="1">
        <f t="shared" si="3"/>
        <v>0</v>
      </c>
    </row>
    <row r="22" spans="1:13" ht="16.899999999999999" customHeight="1">
      <c r="A22" s="22"/>
      <c r="B22" s="23"/>
      <c r="C22" s="23"/>
      <c r="D22" s="23"/>
      <c r="E22" s="24" t="s">
        <v>21</v>
      </c>
      <c r="F22" s="29">
        <v>139</v>
      </c>
      <c r="G22" s="41">
        <f t="shared" si="6"/>
        <v>218253.96825396825</v>
      </c>
      <c r="H22" s="27">
        <v>4.3650793650793652E-3</v>
      </c>
      <c r="I22" s="39">
        <f t="shared" ref="I22:I26" si="10">($D$21-F22)*G22</f>
        <v>242834472.22222227</v>
      </c>
      <c r="L22" s="1">
        <f t="shared" ref="L22:L26" si="11">$D$21*G22</f>
        <v>273171773.80952382</v>
      </c>
      <c r="M22" s="1">
        <f t="shared" si="3"/>
        <v>30337301.587301586</v>
      </c>
    </row>
    <row r="23" spans="1:13" ht="16.899999999999999" customHeight="1">
      <c r="A23" s="22"/>
      <c r="B23" s="23"/>
      <c r="C23" s="23"/>
      <c r="D23" s="23"/>
      <c r="E23" s="24" t="s">
        <v>15</v>
      </c>
      <c r="F23" s="29">
        <v>231</v>
      </c>
      <c r="G23" s="41">
        <f t="shared" si="6"/>
        <v>1269841.2698412696</v>
      </c>
      <c r="H23" s="27">
        <v>2.5396825396825393E-2</v>
      </c>
      <c r="I23" s="28">
        <f t="shared" si="10"/>
        <v>1296029714.2857141</v>
      </c>
      <c r="L23" s="1">
        <f t="shared" si="11"/>
        <v>1589363047.6190476</v>
      </c>
      <c r="M23" s="1">
        <f t="shared" si="3"/>
        <v>293333333.33333325</v>
      </c>
    </row>
    <row r="24" spans="1:13" ht="16.899999999999999" customHeight="1">
      <c r="A24" s="22"/>
      <c r="B24" s="23"/>
      <c r="C24" s="23"/>
      <c r="D24" s="23"/>
      <c r="E24" s="30" t="s">
        <v>16</v>
      </c>
      <c r="F24" s="29">
        <f>4.1102*33.34</f>
        <v>137.03406800000002</v>
      </c>
      <c r="G24" s="41">
        <f t="shared" si="6"/>
        <v>376984.12698412698</v>
      </c>
      <c r="H24" s="27">
        <v>7.5396825396825398E-3</v>
      </c>
      <c r="I24" s="28">
        <f t="shared" si="10"/>
        <v>420182486.26984137</v>
      </c>
      <c r="L24" s="1">
        <f t="shared" si="11"/>
        <v>471842154.76190484</v>
      </c>
      <c r="M24" s="1">
        <f t="shared" si="3"/>
        <v>51659668.4920635</v>
      </c>
    </row>
    <row r="25" spans="1:13" ht="16.899999999999999" customHeight="1">
      <c r="A25" s="22"/>
      <c r="B25" s="23"/>
      <c r="C25" s="23"/>
      <c r="D25" s="23"/>
      <c r="E25" s="24" t="s">
        <v>17</v>
      </c>
      <c r="F25" s="29">
        <v>118</v>
      </c>
      <c r="G25" s="41">
        <f t="shared" si="6"/>
        <v>0</v>
      </c>
      <c r="H25" s="27">
        <v>0</v>
      </c>
      <c r="I25" s="28">
        <f t="shared" si="10"/>
        <v>0</v>
      </c>
      <c r="L25" s="1">
        <f t="shared" si="11"/>
        <v>0</v>
      </c>
      <c r="M25" s="1">
        <f t="shared" si="3"/>
        <v>0</v>
      </c>
    </row>
    <row r="26" spans="1:13" ht="16.899999999999999" customHeight="1" thickBot="1">
      <c r="A26" s="31"/>
      <c r="B26" s="32"/>
      <c r="C26" s="32"/>
      <c r="D26" s="32"/>
      <c r="E26" s="33" t="s">
        <v>18</v>
      </c>
      <c r="F26" s="34">
        <v>320.7622320003602</v>
      </c>
      <c r="G26" s="46">
        <f t="shared" si="6"/>
        <v>0</v>
      </c>
      <c r="H26" s="36">
        <v>0</v>
      </c>
      <c r="I26" s="37">
        <f t="shared" si="10"/>
        <v>0</v>
      </c>
      <c r="L26" s="1">
        <f t="shared" si="11"/>
        <v>0</v>
      </c>
      <c r="M26" s="1">
        <f t="shared" si="3"/>
        <v>0</v>
      </c>
    </row>
    <row r="27" spans="1:13" ht="16.899999999999999" customHeight="1">
      <c r="A27" s="15">
        <v>23863</v>
      </c>
      <c r="B27" s="16">
        <v>23.57</v>
      </c>
      <c r="C27" s="16">
        <v>34.49</v>
      </c>
      <c r="D27" s="16">
        <f t="shared" si="7"/>
        <v>812.92930000000001</v>
      </c>
      <c r="E27" s="17" t="s">
        <v>13</v>
      </c>
      <c r="F27" s="49">
        <v>137.89010000000002</v>
      </c>
      <c r="G27" s="19">
        <f t="shared" si="6"/>
        <v>1946303.6110501543</v>
      </c>
      <c r="H27" s="20">
        <v>3.892607222100309E-2</v>
      </c>
      <c r="I27" s="21">
        <f>($D$27-F27)*G27</f>
        <v>1313831232.5604072</v>
      </c>
      <c r="L27" s="1">
        <f>$D$27*G27</f>
        <v>1582207232.1184742</v>
      </c>
      <c r="M27" s="1">
        <f t="shared" si="3"/>
        <v>268375999.5580669</v>
      </c>
    </row>
    <row r="28" spans="1:13" ht="16.899999999999999" customHeight="1">
      <c r="A28" s="22"/>
      <c r="B28" s="23"/>
      <c r="C28" s="23"/>
      <c r="D28" s="23"/>
      <c r="E28" s="24" t="s">
        <v>21</v>
      </c>
      <c r="F28" s="25">
        <v>0</v>
      </c>
      <c r="G28" s="41">
        <f>(H28*1000000)*50</f>
        <v>0</v>
      </c>
      <c r="H28" s="27">
        <v>0</v>
      </c>
      <c r="I28" s="28">
        <f t="shared" ref="I28:I32" si="12">($D$27-F28)*G28</f>
        <v>0</v>
      </c>
      <c r="L28" s="1">
        <f t="shared" ref="L28:L32" si="13">$D$27*G28</f>
        <v>0</v>
      </c>
      <c r="M28" s="1">
        <f t="shared" si="3"/>
        <v>0</v>
      </c>
    </row>
    <row r="29" spans="1:13" ht="16.899999999999999" customHeight="1">
      <c r="A29" s="22"/>
      <c r="B29" s="23"/>
      <c r="C29" s="23"/>
      <c r="D29" s="23"/>
      <c r="E29" s="24" t="s">
        <v>15</v>
      </c>
      <c r="F29" s="29">
        <v>231</v>
      </c>
      <c r="G29" s="41">
        <f t="shared" si="6"/>
        <v>0</v>
      </c>
      <c r="H29" s="27">
        <v>0</v>
      </c>
      <c r="I29" s="28">
        <f t="shared" si="12"/>
        <v>0</v>
      </c>
      <c r="L29" s="1">
        <f t="shared" si="13"/>
        <v>0</v>
      </c>
      <c r="M29" s="1">
        <f t="shared" si="3"/>
        <v>0</v>
      </c>
    </row>
    <row r="30" spans="1:13" ht="16.899999999999999" customHeight="1">
      <c r="A30" s="22"/>
      <c r="B30" s="23"/>
      <c r="C30" s="23"/>
      <c r="D30" s="23"/>
      <c r="E30" s="30" t="s">
        <v>16</v>
      </c>
      <c r="F30" s="29">
        <f>4.1106*34.19</f>
        <v>140.54141399999997</v>
      </c>
      <c r="G30" s="41">
        <f>(H30*1000000)*50</f>
        <v>700113.37868480734</v>
      </c>
      <c r="H30" s="27">
        <v>1.4002267573696147E-2</v>
      </c>
      <c r="I30" s="28">
        <f t="shared" si="12"/>
        <v>470747754.65419507</v>
      </c>
      <c r="L30" s="1">
        <f t="shared" si="13"/>
        <v>569142678.85487533</v>
      </c>
      <c r="M30" s="1">
        <f t="shared" si="3"/>
        <v>98394924.200680271</v>
      </c>
    </row>
    <row r="31" spans="1:13" ht="16.899999999999999" customHeight="1">
      <c r="A31" s="22"/>
      <c r="B31" s="23"/>
      <c r="C31" s="23"/>
      <c r="D31" s="23"/>
      <c r="E31" s="24" t="s">
        <v>17</v>
      </c>
      <c r="F31" s="29">
        <v>118</v>
      </c>
      <c r="G31" s="41">
        <f t="shared" si="6"/>
        <v>0</v>
      </c>
      <c r="H31" s="27">
        <v>0</v>
      </c>
      <c r="I31" s="28">
        <f t="shared" si="12"/>
        <v>0</v>
      </c>
      <c r="L31" s="1">
        <f t="shared" si="13"/>
        <v>0</v>
      </c>
      <c r="M31" s="1">
        <f t="shared" si="3"/>
        <v>0</v>
      </c>
    </row>
    <row r="32" spans="1:13" ht="16.899999999999999" customHeight="1" thickBot="1">
      <c r="A32" s="31"/>
      <c r="B32" s="32"/>
      <c r="C32" s="32"/>
      <c r="D32" s="32"/>
      <c r="E32" s="33" t="s">
        <v>18</v>
      </c>
      <c r="F32" s="34">
        <v>326.45455200532837</v>
      </c>
      <c r="G32" s="46">
        <f t="shared" si="6"/>
        <v>0</v>
      </c>
      <c r="H32" s="36">
        <v>0</v>
      </c>
      <c r="I32" s="37">
        <f t="shared" si="12"/>
        <v>0</v>
      </c>
      <c r="L32" s="1">
        <f t="shared" si="13"/>
        <v>0</v>
      </c>
      <c r="M32" s="1">
        <f t="shared" si="3"/>
        <v>0</v>
      </c>
    </row>
    <row r="33" spans="1:13" ht="16.899999999999999" customHeight="1">
      <c r="A33" s="15">
        <v>23894</v>
      </c>
      <c r="B33" s="16">
        <v>22.74</v>
      </c>
      <c r="C33" s="16">
        <v>35.31</v>
      </c>
      <c r="D33" s="16">
        <f t="shared" si="7"/>
        <v>802.94939999999997</v>
      </c>
      <c r="E33" s="17" t="s">
        <v>13</v>
      </c>
      <c r="F33" s="49">
        <v>149.07040000000001</v>
      </c>
      <c r="G33" s="19">
        <f t="shared" si="6"/>
        <v>0</v>
      </c>
      <c r="H33" s="20">
        <v>0</v>
      </c>
      <c r="I33" s="21">
        <f>($D$33-F33)*G33</f>
        <v>0</v>
      </c>
      <c r="L33" s="1">
        <f>$D$33*G33</f>
        <v>0</v>
      </c>
      <c r="M33" s="1">
        <f t="shared" si="3"/>
        <v>0</v>
      </c>
    </row>
    <row r="34" spans="1:13" ht="16.899999999999999" customHeight="1">
      <c r="A34" s="22"/>
      <c r="B34" s="23"/>
      <c r="C34" s="23"/>
      <c r="D34" s="23"/>
      <c r="E34" s="24" t="s">
        <v>21</v>
      </c>
      <c r="F34" s="25">
        <v>0</v>
      </c>
      <c r="G34" s="41">
        <f t="shared" si="6"/>
        <v>0</v>
      </c>
      <c r="H34" s="27">
        <v>0</v>
      </c>
      <c r="I34" s="28">
        <f t="shared" ref="I34:I38" si="14">($D$33-F34)*G34</f>
        <v>0</v>
      </c>
      <c r="L34" s="1">
        <f t="shared" ref="L34:L38" si="15">$D$33*G34</f>
        <v>0</v>
      </c>
      <c r="M34" s="1">
        <f t="shared" si="3"/>
        <v>0</v>
      </c>
    </row>
    <row r="35" spans="1:13" ht="16.899999999999999" customHeight="1">
      <c r="A35" s="22"/>
      <c r="B35" s="23"/>
      <c r="C35" s="23"/>
      <c r="D35" s="23"/>
      <c r="E35" s="24" t="s">
        <v>15</v>
      </c>
      <c r="F35" s="29">
        <v>242</v>
      </c>
      <c r="G35" s="41">
        <f t="shared" si="6"/>
        <v>0</v>
      </c>
      <c r="H35" s="27">
        <v>0</v>
      </c>
      <c r="I35" s="28">
        <f t="shared" si="14"/>
        <v>0</v>
      </c>
      <c r="L35" s="1">
        <f t="shared" si="15"/>
        <v>0</v>
      </c>
      <c r="M35" s="1">
        <f t="shared" si="3"/>
        <v>0</v>
      </c>
    </row>
    <row r="36" spans="1:13" ht="16.899999999999999" customHeight="1">
      <c r="A36" s="22"/>
      <c r="B36" s="23"/>
      <c r="C36" s="23"/>
      <c r="D36" s="23"/>
      <c r="E36" s="30" t="s">
        <v>16</v>
      </c>
      <c r="F36" s="29">
        <f>4.1072*34.32</f>
        <v>140.959104</v>
      </c>
      <c r="G36" s="41">
        <f t="shared" si="6"/>
        <v>4821428.5714285718</v>
      </c>
      <c r="H36" s="27">
        <v>9.6428571428571433E-2</v>
      </c>
      <c r="I36" s="28">
        <f t="shared" si="14"/>
        <v>3191738927.1428571</v>
      </c>
      <c r="L36" s="1">
        <f t="shared" si="15"/>
        <v>3871363178.5714288</v>
      </c>
      <c r="M36" s="1">
        <f t="shared" si="3"/>
        <v>679624251.42857146</v>
      </c>
    </row>
    <row r="37" spans="1:13" ht="16.899999999999999" customHeight="1">
      <c r="A37" s="22"/>
      <c r="B37" s="23"/>
      <c r="C37" s="23"/>
      <c r="D37" s="23"/>
      <c r="E37" s="24" t="s">
        <v>17</v>
      </c>
      <c r="F37" s="29">
        <v>118</v>
      </c>
      <c r="G37" s="41">
        <f t="shared" si="6"/>
        <v>0</v>
      </c>
      <c r="H37" s="27">
        <v>0</v>
      </c>
      <c r="I37" s="28">
        <f t="shared" si="14"/>
        <v>0</v>
      </c>
      <c r="L37" s="1">
        <f t="shared" si="15"/>
        <v>0</v>
      </c>
      <c r="M37" s="1">
        <f t="shared" si="3"/>
        <v>0</v>
      </c>
    </row>
    <row r="38" spans="1:13" ht="16.899999999999999" customHeight="1" thickBot="1">
      <c r="A38" s="31"/>
      <c r="B38" s="32"/>
      <c r="C38" s="32"/>
      <c r="D38" s="32"/>
      <c r="E38" s="33" t="s">
        <v>18</v>
      </c>
      <c r="F38" s="34">
        <v>331.76738401111226</v>
      </c>
      <c r="G38" s="46">
        <f t="shared" si="6"/>
        <v>0</v>
      </c>
      <c r="H38" s="36">
        <v>0</v>
      </c>
      <c r="I38" s="37">
        <f t="shared" si="14"/>
        <v>0</v>
      </c>
      <c r="L38" s="1">
        <f t="shared" si="15"/>
        <v>0</v>
      </c>
      <c r="M38" s="1">
        <f t="shared" si="3"/>
        <v>0</v>
      </c>
    </row>
    <row r="39" spans="1:13" ht="16.899999999999999" customHeight="1">
      <c r="A39" s="15">
        <v>23924</v>
      </c>
      <c r="B39" s="16">
        <v>24.65</v>
      </c>
      <c r="C39" s="16">
        <v>36.977600000000002</v>
      </c>
      <c r="D39" s="16">
        <f t="shared" si="7"/>
        <v>911.49784</v>
      </c>
      <c r="E39" s="17" t="s">
        <v>13</v>
      </c>
      <c r="F39" s="49">
        <v>155.2996</v>
      </c>
      <c r="G39" s="19">
        <f t="shared" si="6"/>
        <v>197467.8760393046</v>
      </c>
      <c r="H39" s="20">
        <v>3.9493575207860919E-3</v>
      </c>
      <c r="I39" s="21">
        <f>($D$39-F39)*G39</f>
        <v>149324860.3174603</v>
      </c>
      <c r="L39" s="1">
        <f>$D$39*G39</f>
        <v>179991542.47921389</v>
      </c>
      <c r="M39" s="1">
        <f t="shared" si="3"/>
        <v>30666682.161753587</v>
      </c>
    </row>
    <row r="40" spans="1:13" ht="16.899999999999999" customHeight="1">
      <c r="A40" s="22"/>
      <c r="B40" s="23"/>
      <c r="C40" s="23"/>
      <c r="D40" s="23"/>
      <c r="E40" s="24" t="s">
        <v>21</v>
      </c>
      <c r="F40" s="25">
        <v>0</v>
      </c>
      <c r="G40" s="41">
        <f t="shared" si="6"/>
        <v>0</v>
      </c>
      <c r="H40" s="27">
        <v>0</v>
      </c>
      <c r="I40" s="28">
        <f t="shared" ref="I40:I44" si="16">($D$39-F40)*G40</f>
        <v>0</v>
      </c>
      <c r="L40" s="1">
        <f t="shared" ref="L40:L44" si="17">$D$39*G40</f>
        <v>0</v>
      </c>
      <c r="M40" s="1">
        <f t="shared" si="3"/>
        <v>0</v>
      </c>
    </row>
    <row r="41" spans="1:13" ht="16.899999999999999" customHeight="1">
      <c r="A41" s="22"/>
      <c r="B41" s="23"/>
      <c r="C41" s="23"/>
      <c r="D41" s="23"/>
      <c r="E41" s="24" t="s">
        <v>15</v>
      </c>
      <c r="F41" s="29">
        <v>242</v>
      </c>
      <c r="G41" s="41">
        <f t="shared" si="6"/>
        <v>0</v>
      </c>
      <c r="H41" s="27">
        <v>0</v>
      </c>
      <c r="I41" s="28">
        <f t="shared" si="16"/>
        <v>0</v>
      </c>
      <c r="L41" s="1">
        <f t="shared" si="17"/>
        <v>0</v>
      </c>
      <c r="M41" s="1">
        <f t="shared" si="3"/>
        <v>0</v>
      </c>
    </row>
    <row r="42" spans="1:13" ht="16.899999999999999" customHeight="1">
      <c r="A42" s="22"/>
      <c r="B42" s="23"/>
      <c r="C42" s="23"/>
      <c r="D42" s="23"/>
      <c r="E42" s="30" t="s">
        <v>16</v>
      </c>
      <c r="F42" s="29">
        <f>4.9521*35.67</f>
        <v>176.64140699999999</v>
      </c>
      <c r="G42" s="41">
        <f t="shared" si="6"/>
        <v>53854.875283446709</v>
      </c>
      <c r="H42" s="27">
        <v>1.0770975056689342E-3</v>
      </c>
      <c r="I42" s="28">
        <f t="shared" si="16"/>
        <v>39575601.550453514</v>
      </c>
      <c r="L42" s="1">
        <f t="shared" si="17"/>
        <v>49088602.494331062</v>
      </c>
      <c r="M42" s="1">
        <f t="shared" si="3"/>
        <v>9513000.9438775498</v>
      </c>
    </row>
    <row r="43" spans="1:13" ht="16.899999999999999" customHeight="1">
      <c r="A43" s="22"/>
      <c r="B43" s="23"/>
      <c r="C43" s="23"/>
      <c r="D43" s="23"/>
      <c r="E43" s="24" t="s">
        <v>17</v>
      </c>
      <c r="F43" s="29">
        <v>123</v>
      </c>
      <c r="G43" s="41">
        <f t="shared" si="6"/>
        <v>0</v>
      </c>
      <c r="H43" s="27">
        <v>0</v>
      </c>
      <c r="I43" s="28">
        <f t="shared" si="16"/>
        <v>0</v>
      </c>
      <c r="L43" s="1">
        <f t="shared" si="17"/>
        <v>0</v>
      </c>
      <c r="M43" s="1">
        <f t="shared" si="3"/>
        <v>0</v>
      </c>
    </row>
    <row r="44" spans="1:13" ht="16.899999999999999" customHeight="1" thickBot="1">
      <c r="A44" s="31"/>
      <c r="B44" s="32"/>
      <c r="C44" s="32"/>
      <c r="D44" s="32"/>
      <c r="E44" s="33" t="s">
        <v>18</v>
      </c>
      <c r="F44" s="34">
        <v>384.85095598729174</v>
      </c>
      <c r="G44" s="46">
        <f t="shared" si="6"/>
        <v>0</v>
      </c>
      <c r="H44" s="36">
        <v>0</v>
      </c>
      <c r="I44" s="37">
        <f t="shared" si="16"/>
        <v>0</v>
      </c>
      <c r="L44" s="1">
        <f t="shared" si="17"/>
        <v>0</v>
      </c>
      <c r="M44" s="1">
        <f t="shared" si="3"/>
        <v>0</v>
      </c>
    </row>
    <row r="45" spans="1:13" ht="16.899999999999999" customHeight="1">
      <c r="A45" s="15">
        <v>23955</v>
      </c>
      <c r="B45" s="16">
        <v>40.840000000000003</v>
      </c>
      <c r="C45" s="16">
        <v>36.6404</v>
      </c>
      <c r="D45" s="16">
        <f t="shared" si="7"/>
        <v>1496.3939360000002</v>
      </c>
      <c r="E45" s="17" t="s">
        <v>13</v>
      </c>
      <c r="F45" s="49">
        <v>155.2996</v>
      </c>
      <c r="G45" s="19">
        <f t="shared" si="6"/>
        <v>338185.45339282678</v>
      </c>
      <c r="H45" s="20">
        <v>6.7637090678565352E-3</v>
      </c>
      <c r="I45" s="21">
        <f>($D$45-F45)*G45</f>
        <v>453538596.06271201</v>
      </c>
      <c r="L45" s="1">
        <f>$D$45*G45</f>
        <v>506058661.70043665</v>
      </c>
      <c r="M45" s="1">
        <f t="shared" si="3"/>
        <v>52520065.637724638</v>
      </c>
    </row>
    <row r="46" spans="1:13" ht="16.899999999999999" customHeight="1">
      <c r="A46" s="22"/>
      <c r="B46" s="23"/>
      <c r="C46" s="23"/>
      <c r="D46" s="23"/>
      <c r="E46" s="24" t="s">
        <v>21</v>
      </c>
      <c r="F46" s="25">
        <v>0</v>
      </c>
      <c r="G46" s="41">
        <f t="shared" si="6"/>
        <v>0</v>
      </c>
      <c r="H46" s="27">
        <v>0</v>
      </c>
      <c r="I46" s="28">
        <f t="shared" ref="I46:I50" si="18">($D$45-F46)*G46</f>
        <v>0</v>
      </c>
      <c r="L46" s="1">
        <f t="shared" ref="L46:L50" si="19">$D$45*G46</f>
        <v>0</v>
      </c>
      <c r="M46" s="1">
        <f t="shared" si="3"/>
        <v>0</v>
      </c>
    </row>
    <row r="47" spans="1:13" ht="16.899999999999999" customHeight="1">
      <c r="A47" s="22"/>
      <c r="B47" s="23"/>
      <c r="C47" s="23"/>
      <c r="D47" s="23"/>
      <c r="E47" s="24" t="s">
        <v>15</v>
      </c>
      <c r="F47" s="29">
        <v>242</v>
      </c>
      <c r="G47" s="41">
        <f t="shared" si="6"/>
        <v>0</v>
      </c>
      <c r="H47" s="27">
        <v>0</v>
      </c>
      <c r="I47" s="28">
        <f t="shared" si="18"/>
        <v>0</v>
      </c>
      <c r="L47" s="1">
        <f t="shared" si="19"/>
        <v>0</v>
      </c>
      <c r="M47" s="1">
        <f t="shared" si="3"/>
        <v>0</v>
      </c>
    </row>
    <row r="48" spans="1:13" ht="16.899999999999999" customHeight="1">
      <c r="A48" s="22"/>
      <c r="B48" s="23"/>
      <c r="C48" s="23"/>
      <c r="D48" s="23"/>
      <c r="E48" s="30" t="s">
        <v>16</v>
      </c>
      <c r="F48" s="29">
        <f>4.1076*35.22</f>
        <v>144.66967199999999</v>
      </c>
      <c r="G48" s="41">
        <f t="shared" si="6"/>
        <v>287226.00151171576</v>
      </c>
      <c r="H48" s="27">
        <v>5.7445200302343154E-3</v>
      </c>
      <c r="I48" s="28">
        <f t="shared" si="18"/>
        <v>388250355.49508691</v>
      </c>
      <c r="L48" s="1">
        <f t="shared" si="19"/>
        <v>429803246.92365837</v>
      </c>
      <c r="M48" s="1">
        <f t="shared" si="3"/>
        <v>41552891.428571418</v>
      </c>
    </row>
    <row r="49" spans="1:13" ht="16.899999999999999" customHeight="1">
      <c r="A49" s="22"/>
      <c r="B49" s="23"/>
      <c r="C49" s="23"/>
      <c r="D49" s="23"/>
      <c r="E49" s="24" t="s">
        <v>17</v>
      </c>
      <c r="F49" s="29">
        <v>123</v>
      </c>
      <c r="G49" s="41">
        <f t="shared" si="6"/>
        <v>0</v>
      </c>
      <c r="H49" s="27">
        <v>0</v>
      </c>
      <c r="I49" s="28">
        <f t="shared" si="18"/>
        <v>0</v>
      </c>
      <c r="L49" s="1">
        <f t="shared" si="19"/>
        <v>0</v>
      </c>
      <c r="M49" s="1">
        <f t="shared" si="3"/>
        <v>0</v>
      </c>
    </row>
    <row r="50" spans="1:13" ht="16.899999999999999" customHeight="1" thickBot="1">
      <c r="A50" s="31"/>
      <c r="B50" s="32"/>
      <c r="C50" s="32"/>
      <c r="D50" s="32"/>
      <c r="E50" s="33" t="s">
        <v>18</v>
      </c>
      <c r="F50" s="34">
        <v>380.08401598937263</v>
      </c>
      <c r="G50" s="46">
        <f t="shared" si="6"/>
        <v>0</v>
      </c>
      <c r="H50" s="36">
        <v>0</v>
      </c>
      <c r="I50" s="37">
        <f t="shared" si="18"/>
        <v>0</v>
      </c>
      <c r="L50" s="1">
        <f t="shared" si="19"/>
        <v>0</v>
      </c>
      <c r="M50" s="1">
        <f t="shared" si="3"/>
        <v>0</v>
      </c>
    </row>
    <row r="51" spans="1:13" ht="16.899999999999999" customHeight="1">
      <c r="A51" s="15">
        <v>23986</v>
      </c>
      <c r="B51" s="16">
        <v>46.69</v>
      </c>
      <c r="C51" s="16">
        <v>38.067900000000002</v>
      </c>
      <c r="D51" s="16">
        <f t="shared" si="7"/>
        <v>1777.390251</v>
      </c>
      <c r="E51" s="17" t="s">
        <v>13</v>
      </c>
      <c r="F51" s="49">
        <v>155.2996</v>
      </c>
      <c r="G51" s="19">
        <f t="shared" si="6"/>
        <v>0</v>
      </c>
      <c r="H51" s="20">
        <v>0</v>
      </c>
      <c r="I51" s="21">
        <f>($D$51-F51)*G51</f>
        <v>0</v>
      </c>
      <c r="L51" s="1">
        <f>$D$51*G51</f>
        <v>0</v>
      </c>
      <c r="M51" s="1">
        <f t="shared" si="3"/>
        <v>0</v>
      </c>
    </row>
    <row r="52" spans="1:13" ht="16.899999999999999" customHeight="1">
      <c r="A52" s="22"/>
      <c r="B52" s="23"/>
      <c r="C52" s="23"/>
      <c r="D52" s="23"/>
      <c r="E52" s="24" t="s">
        <v>21</v>
      </c>
      <c r="F52" s="25">
        <v>0</v>
      </c>
      <c r="G52" s="41">
        <f t="shared" si="6"/>
        <v>0</v>
      </c>
      <c r="H52" s="27">
        <v>0</v>
      </c>
      <c r="I52" s="28">
        <f t="shared" ref="I52:I56" si="20">($D$51-F52)*G52</f>
        <v>0</v>
      </c>
      <c r="L52" s="1">
        <f t="shared" ref="L52:L56" si="21">$D$51*G52</f>
        <v>0</v>
      </c>
      <c r="M52" s="1">
        <f t="shared" si="3"/>
        <v>0</v>
      </c>
    </row>
    <row r="53" spans="1:13" ht="16.899999999999999" customHeight="1">
      <c r="A53" s="22"/>
      <c r="B53" s="23"/>
      <c r="C53" s="23"/>
      <c r="D53" s="23"/>
      <c r="E53" s="24" t="s">
        <v>15</v>
      </c>
      <c r="F53" s="29">
        <v>253</v>
      </c>
      <c r="G53" s="41">
        <f t="shared" si="6"/>
        <v>30769.23076923077</v>
      </c>
      <c r="H53" s="27">
        <v>6.1538461538461541E-4</v>
      </c>
      <c r="I53" s="28">
        <f t="shared" si="20"/>
        <v>46904315.41538462</v>
      </c>
      <c r="L53" s="1">
        <f t="shared" si="21"/>
        <v>54688930.800000004</v>
      </c>
      <c r="M53" s="1">
        <f t="shared" si="3"/>
        <v>7784615.384615385</v>
      </c>
    </row>
    <row r="54" spans="1:13" ht="16.899999999999999" customHeight="1">
      <c r="A54" s="22"/>
      <c r="B54" s="23"/>
      <c r="C54" s="23"/>
      <c r="D54" s="23"/>
      <c r="E54" s="30" t="s">
        <v>16</v>
      </c>
      <c r="F54" s="29">
        <f>4.2308*36.12</f>
        <v>152.816496</v>
      </c>
      <c r="G54" s="41">
        <f t="shared" si="6"/>
        <v>36538.461538461539</v>
      </c>
      <c r="H54" s="27">
        <v>7.3076923076923069E-4</v>
      </c>
      <c r="I54" s="28">
        <f t="shared" si="20"/>
        <v>59359425.663461544</v>
      </c>
      <c r="L54" s="1">
        <f t="shared" si="21"/>
        <v>64943105.325000003</v>
      </c>
      <c r="M54" s="1">
        <f t="shared" si="3"/>
        <v>5583679.6615384612</v>
      </c>
    </row>
    <row r="55" spans="1:13" ht="16.899999999999999" customHeight="1">
      <c r="A55" s="22"/>
      <c r="B55" s="23"/>
      <c r="C55" s="23"/>
      <c r="D55" s="23"/>
      <c r="E55" s="24" t="s">
        <v>17</v>
      </c>
      <c r="F55" s="29">
        <v>172</v>
      </c>
      <c r="G55" s="41">
        <f t="shared" si="6"/>
        <v>0</v>
      </c>
      <c r="H55" s="27">
        <v>0</v>
      </c>
      <c r="I55" s="28">
        <f t="shared" si="20"/>
        <v>0</v>
      </c>
      <c r="L55" s="1">
        <f t="shared" si="21"/>
        <v>0</v>
      </c>
      <c r="M55" s="1">
        <f t="shared" si="3"/>
        <v>0</v>
      </c>
    </row>
    <row r="56" spans="1:13" ht="16.899999999999999" customHeight="1" thickBot="1">
      <c r="A56" s="31"/>
      <c r="B56" s="32"/>
      <c r="C56" s="32"/>
      <c r="D56" s="32"/>
      <c r="E56" s="33" t="s">
        <v>18</v>
      </c>
      <c r="F56" s="34">
        <v>392.26619600622871</v>
      </c>
      <c r="G56" s="46">
        <f t="shared" si="6"/>
        <v>0</v>
      </c>
      <c r="H56" s="36">
        <v>0</v>
      </c>
      <c r="I56" s="37">
        <f t="shared" si="20"/>
        <v>0</v>
      </c>
      <c r="L56" s="1">
        <f t="shared" si="21"/>
        <v>0</v>
      </c>
      <c r="M56" s="1">
        <f t="shared" si="3"/>
        <v>0</v>
      </c>
    </row>
    <row r="57" spans="1:13" ht="16.899999999999999" customHeight="1">
      <c r="A57" s="15">
        <v>24016</v>
      </c>
      <c r="B57" s="16">
        <v>35</v>
      </c>
      <c r="C57" s="16">
        <v>38.1937</v>
      </c>
      <c r="D57" s="16">
        <f t="shared" si="7"/>
        <v>1336.7795000000001</v>
      </c>
      <c r="E57" s="17" t="s">
        <v>13</v>
      </c>
      <c r="F57" s="49">
        <v>172.24270000000001</v>
      </c>
      <c r="G57" s="19">
        <f t="shared" si="6"/>
        <v>403911.56462585035</v>
      </c>
      <c r="H57" s="20">
        <v>8.0782312925170071E-3</v>
      </c>
      <c r="I57" s="21">
        <f>($D$57-F57)*G57</f>
        <v>470369880.95238101</v>
      </c>
      <c r="L57" s="1">
        <f>$D$57*G57</f>
        <v>539940699.40476191</v>
      </c>
      <c r="M57" s="1">
        <f t="shared" si="3"/>
        <v>69570818.452380955</v>
      </c>
    </row>
    <row r="58" spans="1:13" ht="16.899999999999999" customHeight="1">
      <c r="A58" s="22"/>
      <c r="B58" s="23"/>
      <c r="C58" s="23"/>
      <c r="D58" s="23"/>
      <c r="E58" s="24" t="s">
        <v>21</v>
      </c>
      <c r="F58" s="25">
        <v>0</v>
      </c>
      <c r="G58" s="41">
        <f t="shared" si="6"/>
        <v>0</v>
      </c>
      <c r="H58" s="27">
        <v>0</v>
      </c>
      <c r="I58" s="28">
        <f t="shared" ref="I58:I62" si="22">($D$57-F58)*G58</f>
        <v>0</v>
      </c>
      <c r="L58" s="1">
        <f t="shared" ref="L58:L62" si="23">$D$57*G58</f>
        <v>0</v>
      </c>
      <c r="M58" s="1">
        <f t="shared" si="3"/>
        <v>0</v>
      </c>
    </row>
    <row r="59" spans="1:13" ht="16.899999999999999" customHeight="1">
      <c r="A59" s="22"/>
      <c r="B59" s="23"/>
      <c r="C59" s="23"/>
      <c r="D59" s="23"/>
      <c r="E59" s="24" t="s">
        <v>15</v>
      </c>
      <c r="F59" s="50">
        <v>300.1626</v>
      </c>
      <c r="G59" s="41">
        <f t="shared" si="6"/>
        <v>803571.42857142864</v>
      </c>
      <c r="H59" s="27">
        <v>1.6071428571428573E-2</v>
      </c>
      <c r="I59" s="28">
        <f t="shared" si="22"/>
        <v>832995723.21428573</v>
      </c>
      <c r="L59" s="1">
        <f t="shared" si="23"/>
        <v>1074197812.5000002</v>
      </c>
      <c r="M59" s="1">
        <f t="shared" si="3"/>
        <v>241202089.2857143</v>
      </c>
    </row>
    <row r="60" spans="1:13" ht="16.899999999999999" customHeight="1">
      <c r="A60" s="22"/>
      <c r="B60" s="23"/>
      <c r="C60" s="23"/>
      <c r="D60" s="23"/>
      <c r="E60" s="30" t="s">
        <v>16</v>
      </c>
      <c r="F60" s="50">
        <f>4.2324*37.49</f>
        <v>158.67267600000002</v>
      </c>
      <c r="G60" s="51">
        <f t="shared" si="6"/>
        <v>0</v>
      </c>
      <c r="H60" s="52">
        <v>0</v>
      </c>
      <c r="I60" s="28">
        <f t="shared" si="22"/>
        <v>0</v>
      </c>
      <c r="L60" s="1">
        <f t="shared" si="23"/>
        <v>0</v>
      </c>
      <c r="M60" s="1">
        <f t="shared" si="3"/>
        <v>0</v>
      </c>
    </row>
    <row r="61" spans="1:13" ht="16.899999999999999" customHeight="1">
      <c r="A61" s="22"/>
      <c r="B61" s="23"/>
      <c r="C61" s="23"/>
      <c r="D61" s="23"/>
      <c r="E61" s="24" t="s">
        <v>17</v>
      </c>
      <c r="F61" s="50">
        <v>228.26740000000001</v>
      </c>
      <c r="G61" s="51">
        <f t="shared" si="6"/>
        <v>0</v>
      </c>
      <c r="H61" s="52">
        <v>0</v>
      </c>
      <c r="I61" s="28">
        <f t="shared" si="22"/>
        <v>0</v>
      </c>
      <c r="L61" s="1">
        <f t="shared" si="23"/>
        <v>0</v>
      </c>
      <c r="M61" s="1">
        <f t="shared" si="3"/>
        <v>0</v>
      </c>
    </row>
    <row r="62" spans="1:13" ht="16.899999999999999" customHeight="1" thickBot="1">
      <c r="A62" s="31"/>
      <c r="B62" s="32"/>
      <c r="C62" s="32"/>
      <c r="D62" s="32"/>
      <c r="E62" s="33" t="s">
        <v>18</v>
      </c>
      <c r="F62" s="53">
        <v>408.91790400601565</v>
      </c>
      <c r="G62" s="54">
        <f>(H62*1000000)*50</f>
        <v>1517857.1428571427</v>
      </c>
      <c r="H62" s="55">
        <v>3.0357142857142857E-2</v>
      </c>
      <c r="I62" s="37">
        <f t="shared" si="22"/>
        <v>1408361351.0622978</v>
      </c>
      <c r="L62" s="1">
        <f t="shared" si="23"/>
        <v>2029040312.5</v>
      </c>
      <c r="M62" s="1">
        <f t="shared" si="3"/>
        <v>620678961.4377023</v>
      </c>
    </row>
    <row r="63" spans="1:13" ht="16.899999999999999" customHeight="1">
      <c r="A63" s="15">
        <v>24047</v>
      </c>
      <c r="B63" s="16">
        <v>34.779000000000003</v>
      </c>
      <c r="C63" s="16">
        <v>36.307899999999997</v>
      </c>
      <c r="D63" s="16">
        <f t="shared" si="7"/>
        <v>1262.7524541</v>
      </c>
      <c r="E63" s="17" t="s">
        <v>13</v>
      </c>
      <c r="F63" s="56">
        <v>172.24270000000001</v>
      </c>
      <c r="G63" s="57">
        <f t="shared" si="6"/>
        <v>376984.12698412698</v>
      </c>
      <c r="H63" s="58">
        <v>7.5396825396825398E-3</v>
      </c>
      <c r="I63" s="21">
        <f>($D$63-F63)*G63</f>
        <v>411104867.61706352</v>
      </c>
      <c r="L63" s="1">
        <f>$D$63*G63</f>
        <v>476037631.50595236</v>
      </c>
      <c r="M63" s="1">
        <f t="shared" si="3"/>
        <v>64932763.888888896</v>
      </c>
    </row>
    <row r="64" spans="1:13" ht="16.899999999999999" customHeight="1">
      <c r="A64" s="22"/>
      <c r="B64" s="23"/>
      <c r="C64" s="23"/>
      <c r="D64" s="23"/>
      <c r="E64" s="24" t="s">
        <v>21</v>
      </c>
      <c r="F64" s="25">
        <v>0</v>
      </c>
      <c r="G64" s="51">
        <f t="shared" si="6"/>
        <v>0</v>
      </c>
      <c r="H64" s="52">
        <v>0</v>
      </c>
      <c r="I64" s="28">
        <f t="shared" ref="I64:I68" si="24">($D$63-F64)*G64</f>
        <v>0</v>
      </c>
      <c r="L64" s="1">
        <f t="shared" ref="L64:L68" si="25">$D$63*G64</f>
        <v>0</v>
      </c>
      <c r="M64" s="1">
        <f t="shared" si="3"/>
        <v>0</v>
      </c>
    </row>
    <row r="65" spans="1:13" ht="16.899999999999999" customHeight="1">
      <c r="A65" s="22"/>
      <c r="B65" s="23"/>
      <c r="C65" s="23"/>
      <c r="D65" s="23"/>
      <c r="E65" s="24" t="s">
        <v>15</v>
      </c>
      <c r="F65" s="50">
        <v>300.1626</v>
      </c>
      <c r="G65" s="51">
        <f t="shared" si="6"/>
        <v>476190.47619047615</v>
      </c>
      <c r="H65" s="52">
        <v>9.5238095238095229E-3</v>
      </c>
      <c r="I65" s="28">
        <f t="shared" si="24"/>
        <v>458376121</v>
      </c>
      <c r="L65" s="1">
        <f t="shared" si="25"/>
        <v>601310692.42857134</v>
      </c>
      <c r="M65" s="1">
        <f t="shared" si="3"/>
        <v>142934571.4285714</v>
      </c>
    </row>
    <row r="66" spans="1:13" ht="16.899999999999999" customHeight="1">
      <c r="A66" s="22"/>
      <c r="B66" s="23"/>
      <c r="C66" s="23"/>
      <c r="D66" s="23"/>
      <c r="E66" s="30" t="s">
        <v>16</v>
      </c>
      <c r="F66" s="50">
        <f>4.1633*36.7</f>
        <v>152.79310999999998</v>
      </c>
      <c r="G66" s="51">
        <f t="shared" si="6"/>
        <v>89285.714285714275</v>
      </c>
      <c r="H66" s="52">
        <v>1.7857142857142857E-3</v>
      </c>
      <c r="I66" s="28">
        <f t="shared" si="24"/>
        <v>99103512.866071418</v>
      </c>
      <c r="L66" s="1">
        <f t="shared" si="25"/>
        <v>112745754.83035713</v>
      </c>
      <c r="M66" s="1">
        <f t="shared" si="3"/>
        <v>13642241.964285711</v>
      </c>
    </row>
    <row r="67" spans="1:13" ht="16.899999999999999" customHeight="1">
      <c r="A67" s="22"/>
      <c r="B67" s="23"/>
      <c r="C67" s="23"/>
      <c r="D67" s="23"/>
      <c r="E67" s="24" t="s">
        <v>17</v>
      </c>
      <c r="F67" s="50">
        <v>228.26740000000001</v>
      </c>
      <c r="G67" s="51">
        <f t="shared" si="6"/>
        <v>3720238.0952380956</v>
      </c>
      <c r="H67" s="52">
        <v>7.4404761904761904E-2</v>
      </c>
      <c r="I67" s="28">
        <f t="shared" si="24"/>
        <v>3848530707.2172627</v>
      </c>
      <c r="L67" s="1">
        <f t="shared" si="25"/>
        <v>4697739784.5982151</v>
      </c>
      <c r="M67" s="1">
        <f t="shared" si="3"/>
        <v>849209077.38095248</v>
      </c>
    </row>
    <row r="68" spans="1:13" ht="16.899999999999999" customHeight="1" thickBot="1">
      <c r="A68" s="31"/>
      <c r="B68" s="32"/>
      <c r="C68" s="32"/>
      <c r="D68" s="32"/>
      <c r="E68" s="33" t="s">
        <v>18</v>
      </c>
      <c r="F68" s="53">
        <f>10.78*36.42985</f>
        <v>392.71378299999998</v>
      </c>
      <c r="G68" s="54">
        <f t="shared" si="6"/>
        <v>1101190.4761904762</v>
      </c>
      <c r="H68" s="55">
        <v>2.2023809523809525E-2</v>
      </c>
      <c r="I68" s="37">
        <f t="shared" si="24"/>
        <v>958078298.53273821</v>
      </c>
      <c r="L68" s="1">
        <f t="shared" si="25"/>
        <v>1390530976.2410715</v>
      </c>
      <c r="M68" s="1">
        <f t="shared" ref="M68:M74" si="26">$F68*G68</f>
        <v>432452677.70833331</v>
      </c>
    </row>
    <row r="69" spans="1:13" ht="16.899999999999999" customHeight="1">
      <c r="A69" s="59">
        <v>24077</v>
      </c>
      <c r="B69" s="16">
        <v>27.396999999999998</v>
      </c>
      <c r="C69" s="16">
        <v>36.85</v>
      </c>
      <c r="D69" s="16">
        <f t="shared" si="7"/>
        <v>1009.57945</v>
      </c>
      <c r="E69" s="17" t="s">
        <v>13</v>
      </c>
      <c r="F69" s="56">
        <v>172.24270000000001</v>
      </c>
      <c r="G69" s="57">
        <f>(H69*1000000)*50</f>
        <v>0</v>
      </c>
      <c r="H69" s="60"/>
      <c r="I69" s="21">
        <f>($D$69-F69)*G69</f>
        <v>0</v>
      </c>
      <c r="L69" s="1">
        <f>$D$69*G69</f>
        <v>0</v>
      </c>
      <c r="M69" s="1">
        <f t="shared" si="26"/>
        <v>0</v>
      </c>
    </row>
    <row r="70" spans="1:13" ht="16.899999999999999" customHeight="1">
      <c r="A70" s="61"/>
      <c r="B70" s="23"/>
      <c r="C70" s="23"/>
      <c r="D70" s="23"/>
      <c r="E70" s="24" t="s">
        <v>21</v>
      </c>
      <c r="F70" s="25">
        <v>0</v>
      </c>
      <c r="G70" s="51">
        <f t="shared" si="6"/>
        <v>0</v>
      </c>
      <c r="H70" s="62">
        <v>0</v>
      </c>
      <c r="I70" s="28">
        <f t="shared" ref="I70:I74" si="27">($D$69-F70)*G70</f>
        <v>0</v>
      </c>
      <c r="L70" s="1">
        <f t="shared" ref="L70:L74" si="28">$D$69*G70</f>
        <v>0</v>
      </c>
      <c r="M70" s="1">
        <f t="shared" si="26"/>
        <v>0</v>
      </c>
    </row>
    <row r="71" spans="1:13" ht="16.899999999999999" customHeight="1">
      <c r="A71" s="61"/>
      <c r="B71" s="23"/>
      <c r="C71" s="23"/>
      <c r="D71" s="23"/>
      <c r="E71" s="24" t="s">
        <v>15</v>
      </c>
      <c r="F71" s="50">
        <v>300.1626</v>
      </c>
      <c r="G71" s="51">
        <f>(H71*1000000)*50</f>
        <v>476190.47619047615</v>
      </c>
      <c r="H71" s="62">
        <v>9.5238095238095229E-3</v>
      </c>
      <c r="I71" s="28">
        <f t="shared" si="27"/>
        <v>337817547.61904758</v>
      </c>
      <c r="L71" s="1">
        <f t="shared" si="28"/>
        <v>480752119.04761899</v>
      </c>
      <c r="M71" s="1">
        <f t="shared" si="26"/>
        <v>142934571.4285714</v>
      </c>
    </row>
    <row r="72" spans="1:13" ht="16.899999999999999" customHeight="1">
      <c r="A72" s="61"/>
      <c r="B72" s="23"/>
      <c r="C72" s="23"/>
      <c r="D72" s="23"/>
      <c r="E72" s="30" t="s">
        <v>16</v>
      </c>
      <c r="F72" s="50">
        <f>4.1633*36.7</f>
        <v>152.79310999999998</v>
      </c>
      <c r="G72" s="51">
        <f t="shared" si="6"/>
        <v>0</v>
      </c>
      <c r="H72" s="62">
        <v>0</v>
      </c>
      <c r="I72" s="28">
        <f t="shared" si="27"/>
        <v>0</v>
      </c>
      <c r="L72" s="1">
        <f t="shared" si="28"/>
        <v>0</v>
      </c>
      <c r="M72" s="1">
        <f t="shared" si="26"/>
        <v>0</v>
      </c>
    </row>
    <row r="73" spans="1:13" ht="16.899999999999999" customHeight="1">
      <c r="A73" s="61"/>
      <c r="B73" s="23"/>
      <c r="C73" s="23"/>
      <c r="D73" s="23"/>
      <c r="E73" s="24" t="s">
        <v>17</v>
      </c>
      <c r="F73" s="50">
        <v>228.26740000000001</v>
      </c>
      <c r="G73" s="51">
        <f t="shared" si="6"/>
        <v>0</v>
      </c>
      <c r="H73" s="62">
        <v>0</v>
      </c>
      <c r="I73" s="28">
        <f t="shared" si="27"/>
        <v>0</v>
      </c>
      <c r="L73" s="1">
        <f t="shared" si="28"/>
        <v>0</v>
      </c>
      <c r="M73" s="1">
        <f t="shared" si="26"/>
        <v>0</v>
      </c>
    </row>
    <row r="74" spans="1:13" ht="16.899999999999999" customHeight="1" thickBot="1">
      <c r="A74" s="63"/>
      <c r="B74" s="32"/>
      <c r="C74" s="32"/>
      <c r="D74" s="32"/>
      <c r="E74" s="33" t="s">
        <v>18</v>
      </c>
      <c r="F74" s="53">
        <f>10.78*36.42985</f>
        <v>392.71378299999998</v>
      </c>
      <c r="G74" s="54">
        <f>(H74*1000000)*50</f>
        <v>1071428.5714285711</v>
      </c>
      <c r="H74" s="64">
        <v>2.1428571428571425E-2</v>
      </c>
      <c r="I74" s="37">
        <f t="shared" si="27"/>
        <v>660927500.35714269</v>
      </c>
      <c r="L74" s="1">
        <f t="shared" si="28"/>
        <v>1081692267.8571424</v>
      </c>
      <c r="M74" s="1">
        <f t="shared" si="26"/>
        <v>420764767.49999988</v>
      </c>
    </row>
    <row r="75" spans="1:13" s="7" customFormat="1" ht="27" customHeight="1" thickBot="1">
      <c r="A75" s="3" t="s">
        <v>19</v>
      </c>
      <c r="B75" s="4"/>
      <c r="C75" s="4"/>
      <c r="D75" s="4"/>
      <c r="E75" s="4"/>
      <c r="F75" s="9">
        <f>SUM(F5:F74)</f>
        <v>12192.645478020338</v>
      </c>
      <c r="G75" s="9">
        <f>SUM(G5:G74)</f>
        <v>23221978.162646364</v>
      </c>
      <c r="H75" s="5"/>
      <c r="I75" s="6">
        <f>SUM(I3:I74)</f>
        <v>19672489981.291996</v>
      </c>
    </row>
    <row r="76" spans="1:13">
      <c r="L76" s="1">
        <f>SUM(L3:L74)</f>
        <v>24855791966.575665</v>
      </c>
      <c r="M76" s="1">
        <f>SUM(M3:M74)</f>
        <v>5183301985.2836723</v>
      </c>
    </row>
    <row r="77" spans="1:13">
      <c r="K77" s="8" t="s">
        <v>20</v>
      </c>
      <c r="L77" s="1">
        <f>L76-(L71+L74)</f>
        <v>23293347579.670902</v>
      </c>
      <c r="M77" s="1">
        <f>M76-(M71+M74)</f>
        <v>4619602646.3551006</v>
      </c>
    </row>
    <row r="79" spans="1:13">
      <c r="I79" s="1">
        <f>I75/1000000</f>
        <v>19672.489981291998</v>
      </c>
      <c r="L79" s="2">
        <f>L77/1000000</f>
        <v>23293.347579670903</v>
      </c>
      <c r="M79" s="2">
        <f>M77/1000000</f>
        <v>4619.6026463551007</v>
      </c>
    </row>
    <row r="82" spans="11:12">
      <c r="K82" s="8" t="s">
        <v>1</v>
      </c>
      <c r="L82" s="2">
        <f>(L77-M77)/1000000</f>
        <v>18673.744933315804</v>
      </c>
    </row>
  </sheetData>
  <mergeCells count="49">
    <mergeCell ref="A63:A68"/>
    <mergeCell ref="B63:B68"/>
    <mergeCell ref="C63:C68"/>
    <mergeCell ref="D63:D68"/>
    <mergeCell ref="A69:A74"/>
    <mergeCell ref="B69:B74"/>
    <mergeCell ref="C69:C74"/>
    <mergeCell ref="D69:D74"/>
    <mergeCell ref="A51:A56"/>
    <mergeCell ref="B51:B56"/>
    <mergeCell ref="C51:C56"/>
    <mergeCell ref="D51:D56"/>
    <mergeCell ref="A57:A62"/>
    <mergeCell ref="B57:B62"/>
    <mergeCell ref="C57:C62"/>
    <mergeCell ref="D57:D62"/>
    <mergeCell ref="A39:A44"/>
    <mergeCell ref="B39:B44"/>
    <mergeCell ref="C39:C44"/>
    <mergeCell ref="D39:D44"/>
    <mergeCell ref="A45:A50"/>
    <mergeCell ref="B45:B50"/>
    <mergeCell ref="C45:C50"/>
    <mergeCell ref="D45:D50"/>
    <mergeCell ref="A27:A32"/>
    <mergeCell ref="B27:B32"/>
    <mergeCell ref="C27:C32"/>
    <mergeCell ref="D27:D32"/>
    <mergeCell ref="A33:A38"/>
    <mergeCell ref="B33:B38"/>
    <mergeCell ref="C33:C38"/>
    <mergeCell ref="D33:D38"/>
    <mergeCell ref="A15:A20"/>
    <mergeCell ref="B15:B20"/>
    <mergeCell ref="C15:C20"/>
    <mergeCell ref="D15:D20"/>
    <mergeCell ref="A21:A26"/>
    <mergeCell ref="B21:B26"/>
    <mergeCell ref="C21:C26"/>
    <mergeCell ref="D21:D26"/>
    <mergeCell ref="A9:A14"/>
    <mergeCell ref="B9:B14"/>
    <mergeCell ref="C9:C14"/>
    <mergeCell ref="D9:D14"/>
    <mergeCell ref="A1:I1"/>
    <mergeCell ref="A3:A8"/>
    <mergeCell ref="B3:B8"/>
    <mergeCell ref="C3:C8"/>
    <mergeCell ref="D3:D8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rowBreaks count="1" manualBreakCount="1"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มาตรการ 2 ชธ</vt:lpstr>
      <vt:lpstr>'มาตรการ 2 ชธ'!Print_Area</vt:lpstr>
      <vt:lpstr>'มาตรการ 2 ชธ'!Print_Titles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Prsp</dc:creator>
  <cp:lastModifiedBy>ttt</cp:lastModifiedBy>
  <cp:lastPrinted>2022-12-19T06:31:21Z</cp:lastPrinted>
  <dcterms:created xsi:type="dcterms:W3CDTF">2022-12-02T01:50:24Z</dcterms:created>
  <dcterms:modified xsi:type="dcterms:W3CDTF">2022-12-19T06:32:19Z</dcterms:modified>
</cp:coreProperties>
</file>