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4.17\SharePO\02_ประเด็นนโยบาย\46 สถานการณ์ฉุกเฉินด้านพลังงาน\02 ประชุมอนุกรรมการฉุกเฉินด้านพลังงาน\หารือการประเมินผลเศรษฐศาสตร์\ประเมินผลประหยัด 65\ตรวจสอบข้อมูลมาตรการ 65\"/>
    </mc:Choice>
  </mc:AlternateContent>
  <xr:revisionPtr revIDLastSave="0" documentId="13_ncr:1_{D1C13D80-C7C0-4596-A251-71270AA3713A}" xr6:coauthVersionLast="47" xr6:coauthVersionMax="47" xr10:uidLastSave="{00000000-0000-0000-0000-000000000000}"/>
  <bookViews>
    <workbookView xWindow="-120" yWindow="-120" windowWidth="24240" windowHeight="13140" tabRatio="787" activeTab="1" xr2:uid="{00000000-000D-0000-FFFF-FFFF00000000}"/>
  </bookViews>
  <sheets>
    <sheet name="มาตรการ 1 Diesel FO สนง.กกพ." sheetId="9" r:id="rId1"/>
    <sheet name="มาตรการ 4 กกพ_RE" sheetId="8" r:id="rId2"/>
  </sheets>
  <definedNames>
    <definedName name="_xlnm.Print_Area" localSheetId="0">'มาตรการ 1 Diesel FO สนง.กกพ.'!$A$1:$M$40</definedName>
    <definedName name="_xlnm.Print_Area" localSheetId="1">'มาตรการ 4 กกพ_RE'!$A$1:$I$15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9" l="1"/>
  <c r="D38" i="9"/>
  <c r="D39" i="9" s="1"/>
  <c r="L37" i="9"/>
  <c r="J37" i="9"/>
  <c r="M37" i="9" s="1"/>
  <c r="D37" i="9"/>
  <c r="F37" i="9" s="1"/>
  <c r="D36" i="9"/>
  <c r="C36" i="9"/>
  <c r="F35" i="9"/>
  <c r="D35" i="9"/>
  <c r="L34" i="9"/>
  <c r="J34" i="9"/>
  <c r="M34" i="9" s="1"/>
  <c r="D34" i="9"/>
  <c r="F34" i="9" s="1"/>
  <c r="F36" i="9" s="1"/>
  <c r="G34" i="9" s="1"/>
  <c r="N36" i="9" s="1"/>
  <c r="D33" i="9"/>
  <c r="C33" i="9"/>
  <c r="D32" i="9"/>
  <c r="F32" i="9" s="1"/>
  <c r="L31" i="9"/>
  <c r="J31" i="9"/>
  <c r="M31" i="9" s="1"/>
  <c r="D31" i="9"/>
  <c r="F31" i="9" s="1"/>
  <c r="F33" i="9" s="1"/>
  <c r="G31" i="9" s="1"/>
  <c r="N33" i="9" s="1"/>
  <c r="D30" i="9"/>
  <c r="C30" i="9"/>
  <c r="D29" i="9"/>
  <c r="F29" i="9" s="1"/>
  <c r="L28" i="9"/>
  <c r="J28" i="9"/>
  <c r="M28" i="9" s="1"/>
  <c r="D28" i="9"/>
  <c r="F28" i="9" s="1"/>
  <c r="F30" i="9" s="1"/>
  <c r="G28" i="9" s="1"/>
  <c r="N30" i="9" s="1"/>
  <c r="C27" i="9"/>
  <c r="D26" i="9"/>
  <c r="F26" i="9" s="1"/>
  <c r="L25" i="9"/>
  <c r="J25" i="9"/>
  <c r="M25" i="9" s="1"/>
  <c r="D25" i="9"/>
  <c r="D27" i="9" s="1"/>
  <c r="C24" i="9"/>
  <c r="D23" i="9"/>
  <c r="F23" i="9" s="1"/>
  <c r="L22" i="9"/>
  <c r="J22" i="9"/>
  <c r="M22" i="9" s="1"/>
  <c r="D22" i="9"/>
  <c r="D24" i="9" s="1"/>
  <c r="C21" i="9"/>
  <c r="D20" i="9"/>
  <c r="D21" i="9" s="1"/>
  <c r="L19" i="9"/>
  <c r="J19" i="9"/>
  <c r="M19" i="9" s="1"/>
  <c r="F19" i="9"/>
  <c r="D19" i="9"/>
  <c r="C18" i="9"/>
  <c r="D17" i="9"/>
  <c r="D18" i="9" s="1"/>
  <c r="L16" i="9"/>
  <c r="J16" i="9"/>
  <c r="M16" i="9" s="1"/>
  <c r="D16" i="9"/>
  <c r="F16" i="9" s="1"/>
  <c r="C15" i="9"/>
  <c r="D14" i="9"/>
  <c r="D15" i="9" s="1"/>
  <c r="L13" i="9"/>
  <c r="J13" i="9"/>
  <c r="K13" i="9" s="1"/>
  <c r="D13" i="9"/>
  <c r="F13" i="9" s="1"/>
  <c r="C12" i="9"/>
  <c r="D11" i="9"/>
  <c r="F11" i="9" s="1"/>
  <c r="L10" i="9"/>
  <c r="K10" i="9"/>
  <c r="J10" i="9"/>
  <c r="D10" i="9"/>
  <c r="F10" i="9" s="1"/>
  <c r="F12" i="9" s="1"/>
  <c r="C9" i="9"/>
  <c r="D8" i="9"/>
  <c r="F8" i="9" s="1"/>
  <c r="L7" i="9"/>
  <c r="J7" i="9"/>
  <c r="K7" i="9" s="1"/>
  <c r="D7" i="9"/>
  <c r="F7" i="9" s="1"/>
  <c r="F9" i="9" s="1"/>
  <c r="C6" i="9"/>
  <c r="D5" i="9"/>
  <c r="D6" i="9" s="1"/>
  <c r="M4" i="9"/>
  <c r="L4" i="9"/>
  <c r="J4" i="9"/>
  <c r="K4" i="9" s="1"/>
  <c r="D4" i="9"/>
  <c r="F4" i="9" s="1"/>
  <c r="F6" i="9" l="1"/>
  <c r="F21" i="9"/>
  <c r="G19" i="9" s="1"/>
  <c r="N21" i="9" s="1"/>
  <c r="F15" i="9"/>
  <c r="G13" i="9" s="1"/>
  <c r="N15" i="9" s="1"/>
  <c r="F38" i="9"/>
  <c r="F39" i="9" s="1"/>
  <c r="G37" i="9" s="1"/>
  <c r="N39" i="9" s="1"/>
  <c r="F5" i="9"/>
  <c r="K16" i="9"/>
  <c r="F25" i="9"/>
  <c r="F27" i="9" s="1"/>
  <c r="G25" i="9" s="1"/>
  <c r="N27" i="9" s="1"/>
  <c r="M13" i="9"/>
  <c r="D9" i="9"/>
  <c r="G7" i="9" s="1"/>
  <c r="N9" i="9" s="1"/>
  <c r="F14" i="9"/>
  <c r="K25" i="9"/>
  <c r="F22" i="9"/>
  <c r="F24" i="9" s="1"/>
  <c r="G22" i="9" s="1"/>
  <c r="N24" i="9" s="1"/>
  <c r="M10" i="9"/>
  <c r="K19" i="9"/>
  <c r="D12" i="9"/>
  <c r="G10" i="9" s="1"/>
  <c r="N12" i="9" s="1"/>
  <c r="M7" i="9"/>
  <c r="K22" i="9"/>
  <c r="F17" i="9"/>
  <c r="F18" i="9" s="1"/>
  <c r="G16" i="9" s="1"/>
  <c r="N18" i="9" s="1"/>
  <c r="K28" i="9"/>
  <c r="F20" i="9"/>
  <c r="K31" i="9"/>
  <c r="K34" i="9"/>
  <c r="K37" i="9"/>
  <c r="F48" i="9" l="1"/>
  <c r="G4" i="9"/>
  <c r="N6" i="9" s="1"/>
  <c r="N40" i="9" s="1"/>
  <c r="N44" i="9" s="1"/>
  <c r="N45" i="9" s="1"/>
  <c r="M40" i="9"/>
  <c r="M44" i="9" l="1"/>
  <c r="O40" i="9"/>
  <c r="O44" i="9" l="1"/>
  <c r="O45" i="9" s="1"/>
  <c r="M45" i="9"/>
  <c r="D17" i="8" l="1"/>
  <c r="H14" i="8"/>
  <c r="F13" i="8"/>
  <c r="H13" i="8" s="1"/>
  <c r="F12" i="8"/>
  <c r="H12" i="8" s="1"/>
  <c r="F11" i="8"/>
  <c r="H11" i="8" s="1"/>
  <c r="F10" i="8"/>
  <c r="H10" i="8" s="1"/>
  <c r="F9" i="8"/>
  <c r="H9" i="8" s="1"/>
  <c r="F8" i="8"/>
  <c r="H8" i="8" s="1"/>
  <c r="F7" i="8"/>
  <c r="H7" i="8" s="1"/>
  <c r="F6" i="8"/>
  <c r="H6" i="8" s="1"/>
  <c r="I19" i="8" l="1"/>
  <c r="I20" i="8" s="1"/>
  <c r="H15" i="8"/>
  <c r="H17" i="8" s="1"/>
  <c r="D18" i="8" s="1"/>
  <c r="D20" i="8" s="1"/>
</calcChain>
</file>

<file path=xl/sharedStrings.xml><?xml version="1.0" encoding="utf-8"?>
<sst xmlns="http://schemas.openxmlformats.org/spreadsheetml/2006/main" count="102" uniqueCount="56">
  <si>
    <t>ล้านตัน</t>
  </si>
  <si>
    <t>เดือน</t>
  </si>
  <si>
    <t>รวม</t>
  </si>
  <si>
    <t>ล้านบาท</t>
  </si>
  <si>
    <t>ตัน</t>
  </si>
  <si>
    <t>ล้านหน่วย</t>
  </si>
  <si>
    <t>หน่วย</t>
  </si>
  <si>
    <t>ล้านลิตร</t>
  </si>
  <si>
    <t xml:space="preserve">mmbtu </t>
  </si>
  <si>
    <t>บาท/mmbtu</t>
  </si>
  <si>
    <t>$/mmbtu</t>
  </si>
  <si>
    <t>baht/$</t>
  </si>
  <si>
    <t>บาท</t>
  </si>
  <si>
    <t>ปริมาณน้ำมัน</t>
  </si>
  <si>
    <t>ราคาน้ำมัน</t>
  </si>
  <si>
    <t>ราคา Spot</t>
  </si>
  <si>
    <t>อัตราแลกเปลี่ยน</t>
  </si>
  <si>
    <t>ผลต่างราคา Spot ราคาน้ำมัน</t>
  </si>
  <si>
    <t>ต้นทุน LNG</t>
  </si>
  <si>
    <t>ต้นทุนมาตรการ</t>
  </si>
  <si>
    <t>ม.ค. 65</t>
  </si>
  <si>
    <t>DO</t>
  </si>
  <si>
    <t>FO</t>
  </si>
  <si>
    <t>ก.พ. 65</t>
  </si>
  <si>
    <t>มี.ค. 65</t>
  </si>
  <si>
    <t>เม.ษ.65</t>
  </si>
  <si>
    <t>พ.ค. 65</t>
  </si>
  <si>
    <t>มิ.ย. 65</t>
  </si>
  <si>
    <t>ก.ค. 65</t>
  </si>
  <si>
    <t>ส.ค. 65</t>
  </si>
  <si>
    <t>ก.ย. 65</t>
  </si>
  <si>
    <t>ต.ค. 65</t>
  </si>
  <si>
    <t>พ.ย. 65</t>
  </si>
  <si>
    <t>ธ.ค. 65</t>
  </si>
  <si>
    <t>เดือน ม.ค.-มิ.ย. เป็นอัตราแลกเปลี่ยนเฉลี่ยในการจัดซื้อ Spot LNG</t>
  </si>
  <si>
    <t>เดือน ก.ค.-ธ.ค. เป็นอัตราแลกเปลี่ยนตามธนาคารแห่งประเทศไทย</t>
  </si>
  <si>
    <t>คิดเฉพาะถึง พย 65 (บาท)</t>
  </si>
  <si>
    <t>Bunker Oil</t>
  </si>
  <si>
    <t>BTU/Litre</t>
  </si>
  <si>
    <t>Diesel</t>
  </si>
  <si>
    <t>(1)
ราคาไฟฟ้าตามราคา LNG
บาท/หน่วย</t>
  </si>
  <si>
    <t>(2)
ราคาไฟฟ้าในมาตรการที่ 4
(บาท/หน่วย)</t>
  </si>
  <si>
    <t>(3)
ปริมาณไฟฟ้า
หน่วยไฟฟ้า (ล้านหน่วย)</t>
  </si>
  <si>
    <t>(4)
หน่วยล้านตันเทียบเท่า LNG
(ตามที่รายงานใน Dashboard)</t>
  </si>
  <si>
    <t>LNG (MMBTU)</t>
  </si>
  <si>
    <t>ราคา LNG (บาท/MMBTU)</t>
  </si>
  <si>
    <t>รวมราคา LNG (บาท)</t>
  </si>
  <si>
    <t xml:space="preserve">(5) = (1-2)*3
ประหยัด
</t>
  </si>
  <si>
    <t>รวมต้นทุนจากมาตรการ (ล้านบาท)</t>
  </si>
  <si>
    <t xml:space="preserve">ต้นทุน LNG </t>
  </si>
  <si>
    <t>จากการเปลี่ยนหน่วยไฟเป็นตัน LNG</t>
  </si>
  <si>
    <t>ผลประหยัด</t>
  </si>
  <si>
    <t>mmbtu (กฟผ.)</t>
  </si>
  <si>
    <t>ราคาน้ำมันเฉลี่ยถ่วงน้ำหนัก (กฟผ.)</t>
  </si>
  <si>
    <t>มาตรการที่ 1 ใช้น้ำมันดีเซลและน้ำมันเตาตามมติ กกพ.  (สนง.กกพ./กฟผ.)</t>
  </si>
  <si>
    <t>มาตรการที่ 4 รับซื้อไฟฟ้าระยะสั้นจากพลังงานทดแทนเพิ่มขึ้น (สำนักงาน กกพ.)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</si>
</sst>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[$-409]mmm\-yy;@"/>
    <numFmt numFmtId="166" formatCode="_(* #,##0_);_(* \(#,##0\);_(* &quot;-&quot;??_);_(@_)"/>
    <numFmt numFmtId="167" formatCode="0.0000"/>
    <numFmt numFmtId="168" formatCode="_(* #,##0.00000_);_(* \(#,##0.00000\);_(* &quot;-&quot;??_);_(@_)"/>
    <numFmt numFmtId="169" formatCode="_(* #,##0.0000_);_(* \(#,##0.0000\);_(* &quot;-&quot;??_);_(@_)"/>
    <numFmt numFmtId="170" formatCode="0.000000"/>
  </numFmts>
  <fonts count="9">
    <font>
      <sz val="11"/>
      <color theme="1"/>
      <name val="Calibri"/>
      <family val="2"/>
      <charset val="22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17" fontId="1" fillId="0" borderId="1" xfId="0" applyNumberFormat="1" applyFont="1" applyBorder="1" applyAlignment="1">
      <alignment horizontal="center"/>
    </xf>
    <xf numFmtId="43" fontId="0" fillId="0" borderId="0" xfId="1" applyFont="1"/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0" borderId="2" xfId="0" applyBorder="1" applyAlignment="1">
      <alignment horizontal="center" vertical="center"/>
    </xf>
    <xf numFmtId="165" fontId="0" fillId="0" borderId="5" xfId="0" applyNumberFormat="1" applyBorder="1"/>
    <xf numFmtId="0" fontId="0" fillId="0" borderId="5" xfId="0" applyBorder="1"/>
    <xf numFmtId="166" fontId="0" fillId="0" borderId="5" xfId="0" applyNumberFormat="1" applyBorder="1"/>
    <xf numFmtId="167" fontId="0" fillId="0" borderId="6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165" fontId="0" fillId="0" borderId="11" xfId="0" applyNumberFormat="1" applyBorder="1"/>
    <xf numFmtId="0" fontId="0" fillId="0" borderId="11" xfId="0" applyBorder="1"/>
    <xf numFmtId="166" fontId="0" fillId="0" borderId="11" xfId="0" applyNumberFormat="1" applyBorder="1"/>
    <xf numFmtId="0" fontId="0" fillId="0" borderId="0" xfId="0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164" fontId="0" fillId="2" borderId="0" xfId="0" applyNumberFormat="1" applyFill="1"/>
    <xf numFmtId="164" fontId="4" fillId="0" borderId="0" xfId="0" applyNumberFormat="1" applyFont="1"/>
    <xf numFmtId="165" fontId="0" fillId="0" borderId="0" xfId="0" applyNumberFormat="1"/>
    <xf numFmtId="164" fontId="0" fillId="0" borderId="0" xfId="0" applyNumberFormat="1" applyAlignment="1">
      <alignment horizontal="center"/>
    </xf>
    <xf numFmtId="166" fontId="5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2" fontId="1" fillId="3" borderId="1" xfId="0" applyNumberFormat="1" applyFont="1" applyFill="1" applyBorder="1"/>
    <xf numFmtId="0" fontId="1" fillId="3" borderId="1" xfId="0" applyFont="1" applyFill="1" applyBorder="1"/>
    <xf numFmtId="166" fontId="1" fillId="3" borderId="1" xfId="1" applyNumberFormat="1" applyFont="1" applyFill="1" applyBorder="1"/>
    <xf numFmtId="2" fontId="1" fillId="3" borderId="1" xfId="1" applyNumberFormat="1" applyFont="1" applyFill="1" applyBorder="1"/>
    <xf numFmtId="2" fontId="1" fillId="0" borderId="1" xfId="0" applyNumberFormat="1" applyFont="1" applyBorder="1"/>
    <xf numFmtId="0" fontId="1" fillId="0" borderId="1" xfId="0" applyFont="1" applyBorder="1"/>
    <xf numFmtId="168" fontId="1" fillId="0" borderId="1" xfId="1" applyNumberFormat="1" applyFont="1" applyBorder="1"/>
    <xf numFmtId="2" fontId="1" fillId="0" borderId="1" xfId="1" applyNumberFormat="1" applyFont="1" applyBorder="1"/>
    <xf numFmtId="169" fontId="1" fillId="0" borderId="1" xfId="1" applyNumberFormat="1" applyFont="1" applyBorder="1"/>
    <xf numFmtId="170" fontId="0" fillId="0" borderId="0" xfId="0" applyNumberFormat="1"/>
    <xf numFmtId="0" fontId="3" fillId="0" borderId="0" xfId="2"/>
    <xf numFmtId="167" fontId="0" fillId="2" borderId="0" xfId="0" applyNumberFormat="1" applyFill="1"/>
    <xf numFmtId="43" fontId="0" fillId="2" borderId="0" xfId="0" applyNumberFormat="1" applyFill="1"/>
    <xf numFmtId="167" fontId="0" fillId="0" borderId="0" xfId="0" applyNumberFormat="1"/>
    <xf numFmtId="167" fontId="4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0" fillId="0" borderId="1" xfId="0" applyNumberForma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5" fillId="0" borderId="6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0" fillId="0" borderId="15" xfId="0" applyNumberFormat="1" applyBorder="1"/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1" fillId="0" borderId="1" xfId="1" applyNumberFormat="1" applyFont="1" applyBorder="1"/>
  </cellXfs>
  <cellStyles count="3">
    <cellStyle name="Comma" xfId="1" builtinId="3"/>
    <cellStyle name="Normal" xfId="0" builtinId="0"/>
    <cellStyle name="Normal 4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E604E-0796-4871-BC26-2131D9BB4C69}">
  <sheetPr>
    <pageSetUpPr fitToPage="1"/>
  </sheetPr>
  <dimension ref="A1:O52"/>
  <sheetViews>
    <sheetView view="pageBreakPreview" zoomScale="60" zoomScaleNormal="100" workbookViewId="0">
      <selection activeCell="G10" sqref="G10"/>
    </sheetView>
  </sheetViews>
  <sheetFormatPr defaultRowHeight="15"/>
  <cols>
    <col min="3" max="3" width="23.85546875" customWidth="1"/>
    <col min="4" max="4" width="15.28515625" customWidth="1"/>
    <col min="5" max="5" width="12.140625" style="54" bestFit="1" customWidth="1"/>
    <col min="6" max="6" width="13.42578125" style="16" customWidth="1"/>
    <col min="7" max="7" width="24.5703125" style="54" bestFit="1" customWidth="1"/>
    <col min="8" max="8" width="9.7109375" bestFit="1" customWidth="1"/>
    <col min="9" max="9" width="15.28515625" bestFit="1" customWidth="1"/>
    <col min="10" max="10" width="12.140625" bestFit="1" customWidth="1"/>
    <col min="11" max="11" width="25.5703125" bestFit="1" customWidth="1"/>
    <col min="12" max="12" width="23.5703125" style="59" bestFit="1" customWidth="1"/>
    <col min="13" max="13" width="25.42578125" customWidth="1"/>
    <col min="14" max="15" width="19" bestFit="1" customWidth="1"/>
  </cols>
  <sheetData>
    <row r="1" spans="1:14" ht="19.5" customHeight="1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36" customHeight="1">
      <c r="A2" s="87" t="s">
        <v>6</v>
      </c>
      <c r="B2" s="87"/>
      <c r="C2" s="45" t="s">
        <v>7</v>
      </c>
      <c r="D2" s="45" t="s">
        <v>8</v>
      </c>
      <c r="E2" s="47" t="s">
        <v>9</v>
      </c>
      <c r="F2" s="45" t="s">
        <v>3</v>
      </c>
      <c r="G2" s="89" t="s">
        <v>53</v>
      </c>
      <c r="H2" s="45" t="s">
        <v>10</v>
      </c>
      <c r="I2" s="45" t="s">
        <v>11</v>
      </c>
      <c r="J2" s="45" t="s">
        <v>9</v>
      </c>
      <c r="K2" s="45" t="s">
        <v>9</v>
      </c>
      <c r="L2" s="91" t="s">
        <v>52</v>
      </c>
      <c r="M2" s="45" t="s">
        <v>12</v>
      </c>
      <c r="N2" s="46" t="s">
        <v>12</v>
      </c>
    </row>
    <row r="3" spans="1:14" ht="21" customHeight="1" thickBot="1">
      <c r="A3" s="87"/>
      <c r="B3" s="87"/>
      <c r="C3" s="5" t="s">
        <v>13</v>
      </c>
      <c r="D3" s="5" t="s">
        <v>13</v>
      </c>
      <c r="E3" s="48" t="s">
        <v>14</v>
      </c>
      <c r="F3" s="5" t="s">
        <v>14</v>
      </c>
      <c r="G3" s="90" t="s">
        <v>9</v>
      </c>
      <c r="H3" s="5" t="s">
        <v>15</v>
      </c>
      <c r="I3" s="5" t="s">
        <v>16</v>
      </c>
      <c r="J3" s="5" t="s">
        <v>15</v>
      </c>
      <c r="K3" s="5" t="s">
        <v>17</v>
      </c>
      <c r="L3" s="90" t="s">
        <v>13</v>
      </c>
      <c r="M3" s="5" t="s">
        <v>18</v>
      </c>
      <c r="N3" s="46" t="s">
        <v>19</v>
      </c>
    </row>
    <row r="4" spans="1:14" ht="15.75" thickBot="1">
      <c r="A4" s="66" t="s">
        <v>20</v>
      </c>
      <c r="B4" s="92" t="s">
        <v>21</v>
      </c>
      <c r="C4" s="7">
        <v>266.60000000000002</v>
      </c>
      <c r="D4" s="8">
        <f>C4*$E$46</f>
        <v>9730900</v>
      </c>
      <c r="E4" s="49">
        <v>721.22457322865932</v>
      </c>
      <c r="F4" s="9">
        <f>(D4*E4)/1000000</f>
        <v>7018.1641996307608</v>
      </c>
      <c r="G4" s="50">
        <f>F6*1000000/D6</f>
        <v>677.28144910872572</v>
      </c>
      <c r="H4" s="80">
        <v>34.22</v>
      </c>
      <c r="I4" s="93">
        <v>33.65</v>
      </c>
      <c r="J4" s="80">
        <f>I4*H4</f>
        <v>1151.5029999999999</v>
      </c>
      <c r="K4" s="74">
        <f>J4-E6</f>
        <v>1151.5029999999999</v>
      </c>
      <c r="L4" s="77">
        <f>(C4*$E$46)+(C5*$E$45)</f>
        <v>11603200</v>
      </c>
      <c r="M4" s="62">
        <f>J4*L4</f>
        <v>13361119609.599998</v>
      </c>
    </row>
    <row r="5" spans="1:14" ht="15.75" thickBot="1">
      <c r="A5" s="66"/>
      <c r="B5" s="10" t="s">
        <v>22</v>
      </c>
      <c r="C5" s="11">
        <v>47.4</v>
      </c>
      <c r="D5" s="12">
        <f>C5*$E$45</f>
        <v>1872300</v>
      </c>
      <c r="E5" s="51">
        <v>448.89596254211693</v>
      </c>
      <c r="F5" s="9">
        <f t="shared" ref="F5:F38" si="0">(D5*E5)/1000000</f>
        <v>840.46791066760557</v>
      </c>
      <c r="G5" s="50"/>
      <c r="H5" s="81"/>
      <c r="I5" s="94"/>
      <c r="J5" s="81"/>
      <c r="K5" s="75"/>
      <c r="L5" s="78"/>
      <c r="M5" s="63"/>
    </row>
    <row r="6" spans="1:14" ht="15.75" thickBot="1">
      <c r="A6" s="67"/>
      <c r="B6" s="13" t="s">
        <v>2</v>
      </c>
      <c r="C6" s="14">
        <f>SUM(C4:C5)</f>
        <v>314</v>
      </c>
      <c r="D6" s="15">
        <f>SUM(D4:D5)</f>
        <v>11603200</v>
      </c>
      <c r="E6" s="52"/>
      <c r="F6" s="9">
        <f>SUM(F4:F5)</f>
        <v>7858.6321102983666</v>
      </c>
      <c r="G6" s="53"/>
      <c r="H6" s="82"/>
      <c r="I6" s="95"/>
      <c r="J6" s="82"/>
      <c r="K6" s="76"/>
      <c r="L6" s="79"/>
      <c r="M6" s="64"/>
      <c r="N6" s="4">
        <f>L4*G4</f>
        <v>7858632110.2983665</v>
      </c>
    </row>
    <row r="7" spans="1:14" ht="15.75" thickBot="1">
      <c r="A7" s="65" t="s">
        <v>23</v>
      </c>
      <c r="B7" s="6" t="s">
        <v>21</v>
      </c>
      <c r="C7" s="7">
        <v>171.7</v>
      </c>
      <c r="D7" s="8">
        <f>C7*$E$46</f>
        <v>6267050</v>
      </c>
      <c r="E7" s="49">
        <v>644.94423900916263</v>
      </c>
      <c r="F7" s="9">
        <f t="shared" si="0"/>
        <v>4041.8977930823726</v>
      </c>
      <c r="G7" s="53">
        <f>F9*1000000/D9</f>
        <v>644.94423900916263</v>
      </c>
      <c r="H7" s="80">
        <v>29.57</v>
      </c>
      <c r="I7" s="93">
        <v>32.130000000000003</v>
      </c>
      <c r="J7" s="80">
        <f t="shared" ref="J7:J37" si="1">I7*H7</f>
        <v>950.08410000000003</v>
      </c>
      <c r="K7" s="74">
        <f>J7-E9</f>
        <v>950.08410000000003</v>
      </c>
      <c r="L7" s="77">
        <f>(C7*$E$46)+(C8*$E$45)</f>
        <v>6267050</v>
      </c>
      <c r="M7" s="62">
        <f t="shared" ref="M7" si="2">J7*L7</f>
        <v>5954224558.9050007</v>
      </c>
    </row>
    <row r="8" spans="1:14" ht="15.75" thickBot="1">
      <c r="A8" s="66"/>
      <c r="B8" s="10" t="s">
        <v>22</v>
      </c>
      <c r="C8" s="11">
        <v>0</v>
      </c>
      <c r="D8" s="12">
        <f>C8*$E$45</f>
        <v>0</v>
      </c>
      <c r="E8" s="51">
        <v>475.14191362771027</v>
      </c>
      <c r="F8" s="9">
        <f t="shared" si="0"/>
        <v>0</v>
      </c>
      <c r="G8" s="50"/>
      <c r="H8" s="81"/>
      <c r="I8" s="94"/>
      <c r="J8" s="81"/>
      <c r="K8" s="75"/>
      <c r="L8" s="78"/>
      <c r="M8" s="63"/>
    </row>
    <row r="9" spans="1:14" ht="15.75" thickBot="1">
      <c r="A9" s="67"/>
      <c r="B9" s="13" t="s">
        <v>2</v>
      </c>
      <c r="C9" s="14">
        <f>SUM(C7:C8)</f>
        <v>171.7</v>
      </c>
      <c r="D9" s="15">
        <f>SUM(D7:D8)</f>
        <v>6267050</v>
      </c>
      <c r="E9" s="52"/>
      <c r="F9" s="9">
        <f>SUM(F7:F8)</f>
        <v>4041.8977930823726</v>
      </c>
      <c r="H9" s="82"/>
      <c r="I9" s="95"/>
      <c r="J9" s="82"/>
      <c r="K9" s="76"/>
      <c r="L9" s="79"/>
      <c r="M9" s="64"/>
      <c r="N9" s="4">
        <f>L7*G7</f>
        <v>4041897793.0823727</v>
      </c>
    </row>
    <row r="10" spans="1:14" ht="15.75" thickBot="1">
      <c r="A10" s="65" t="s">
        <v>24</v>
      </c>
      <c r="B10" s="6" t="s">
        <v>21</v>
      </c>
      <c r="C10" s="7">
        <v>58.1</v>
      </c>
      <c r="D10" s="8">
        <f>C10*$E$46</f>
        <v>2120650</v>
      </c>
      <c r="E10" s="49">
        <v>811.04090202975965</v>
      </c>
      <c r="F10" s="9">
        <f t="shared" si="0"/>
        <v>1719.9338888894097</v>
      </c>
      <c r="G10" s="50">
        <f>F12*1000000/D12</f>
        <v>720.1656677059317</v>
      </c>
      <c r="H10" s="80">
        <v>27.53</v>
      </c>
      <c r="I10" s="93">
        <v>33.69</v>
      </c>
      <c r="J10" s="80">
        <f t="shared" si="1"/>
        <v>927.48569999999995</v>
      </c>
      <c r="K10" s="74">
        <f>J10-E12</f>
        <v>927.48569999999995</v>
      </c>
      <c r="L10" s="77">
        <f>(C10*$E$46)+(C11*$E$45)</f>
        <v>3503150</v>
      </c>
      <c r="M10" s="62">
        <f t="shared" ref="M10" si="3">J10*L10</f>
        <v>3249121529.9549999</v>
      </c>
    </row>
    <row r="11" spans="1:14" ht="15.75" thickBot="1">
      <c r="A11" s="66"/>
      <c r="B11" s="10" t="s">
        <v>22</v>
      </c>
      <c r="C11" s="11">
        <v>35</v>
      </c>
      <c r="D11" s="12">
        <f>C11*$E$45</f>
        <v>1382500</v>
      </c>
      <c r="E11" s="51">
        <v>580.76996016971077</v>
      </c>
      <c r="F11" s="9">
        <f t="shared" si="0"/>
        <v>802.91446993462512</v>
      </c>
      <c r="G11" s="53"/>
      <c r="H11" s="81"/>
      <c r="I11" s="94"/>
      <c r="J11" s="81"/>
      <c r="K11" s="75"/>
      <c r="L11" s="78"/>
      <c r="M11" s="63"/>
    </row>
    <row r="12" spans="1:14" ht="15.75" thickBot="1">
      <c r="A12" s="67"/>
      <c r="B12" s="13" t="s">
        <v>2</v>
      </c>
      <c r="C12" s="14">
        <f>SUM(C10:C11)</f>
        <v>93.1</v>
      </c>
      <c r="D12" s="15">
        <f>SUM(D10:D11)</f>
        <v>3503150</v>
      </c>
      <c r="E12" s="52"/>
      <c r="F12" s="9">
        <f>SUM(F10:F11)</f>
        <v>2522.8483588240347</v>
      </c>
      <c r="G12" s="53"/>
      <c r="H12" s="82"/>
      <c r="I12" s="95"/>
      <c r="J12" s="82"/>
      <c r="K12" s="76"/>
      <c r="L12" s="79"/>
      <c r="M12" s="64"/>
      <c r="N12" s="4">
        <f>L10*G10</f>
        <v>2522848358.8240347</v>
      </c>
    </row>
    <row r="13" spans="1:14" ht="15.75" thickBot="1">
      <c r="A13" s="65" t="s">
        <v>25</v>
      </c>
      <c r="B13" s="6" t="s">
        <v>21</v>
      </c>
      <c r="C13" s="7">
        <v>180</v>
      </c>
      <c r="D13" s="8">
        <f>C13*$E$46</f>
        <v>6570000</v>
      </c>
      <c r="E13" s="49">
        <v>852.76456004910062</v>
      </c>
      <c r="F13" s="9">
        <f t="shared" si="0"/>
        <v>5602.6631595225908</v>
      </c>
      <c r="G13" s="50">
        <f>F15*1000000/D15</f>
        <v>813.49000614334261</v>
      </c>
      <c r="H13" s="80">
        <v>36.78</v>
      </c>
      <c r="I13" s="93">
        <v>34.03</v>
      </c>
      <c r="J13" s="80">
        <f t="shared" si="1"/>
        <v>1251.6234000000002</v>
      </c>
      <c r="K13" s="74">
        <f>J13-E15</f>
        <v>1251.6234000000002</v>
      </c>
      <c r="L13" s="77">
        <f>(C13*$E$46)+(C14*$E$45)</f>
        <v>7920900</v>
      </c>
      <c r="M13" s="62">
        <f t="shared" ref="M13" si="4">J13*L13</f>
        <v>9913983789.0600014</v>
      </c>
    </row>
    <row r="14" spans="1:14" ht="15.75" thickBot="1">
      <c r="A14" s="66"/>
      <c r="B14" s="10" t="s">
        <v>22</v>
      </c>
      <c r="C14" s="11">
        <v>34.200000000000003</v>
      </c>
      <c r="D14" s="12">
        <f>C14*$E$45</f>
        <v>1350900</v>
      </c>
      <c r="E14" s="51">
        <v>622.48118301740453</v>
      </c>
      <c r="F14" s="9">
        <f t="shared" si="0"/>
        <v>840.90983013821176</v>
      </c>
      <c r="G14" s="53"/>
      <c r="H14" s="81"/>
      <c r="I14" s="94"/>
      <c r="J14" s="81"/>
      <c r="K14" s="75"/>
      <c r="L14" s="78"/>
      <c r="M14" s="63"/>
    </row>
    <row r="15" spans="1:14" ht="15.75" thickBot="1">
      <c r="A15" s="67"/>
      <c r="B15" s="13" t="s">
        <v>2</v>
      </c>
      <c r="C15" s="14">
        <f>SUM(C13:C14)</f>
        <v>214.2</v>
      </c>
      <c r="D15" s="15">
        <f>SUM(D13:D14)</f>
        <v>7920900</v>
      </c>
      <c r="E15" s="52"/>
      <c r="F15" s="9">
        <f>SUM(F13:F14)</f>
        <v>6443.5729896608027</v>
      </c>
      <c r="G15" s="53"/>
      <c r="H15" s="82"/>
      <c r="I15" s="95"/>
      <c r="J15" s="82"/>
      <c r="K15" s="76"/>
      <c r="L15" s="79"/>
      <c r="M15" s="64"/>
      <c r="N15" s="4">
        <f>L13*G13</f>
        <v>6443572989.6608028</v>
      </c>
    </row>
    <row r="16" spans="1:14" ht="15.75" thickBot="1">
      <c r="A16" s="65" t="s">
        <v>26</v>
      </c>
      <c r="B16" s="6" t="s">
        <v>21</v>
      </c>
      <c r="C16" s="7">
        <v>40.700000000000003</v>
      </c>
      <c r="D16" s="8">
        <f>C16*$E$46</f>
        <v>1485550</v>
      </c>
      <c r="E16" s="49">
        <v>980.48619582108006</v>
      </c>
      <c r="F16" s="9">
        <f t="shared" si="0"/>
        <v>1456.5612682020053</v>
      </c>
      <c r="G16" s="50">
        <f>F18*1000000/D18</f>
        <v>980.48619582107995</v>
      </c>
      <c r="H16" s="80">
        <v>23.57</v>
      </c>
      <c r="I16" s="93">
        <v>34.49</v>
      </c>
      <c r="J16" s="80">
        <f t="shared" si="1"/>
        <v>812.92930000000001</v>
      </c>
      <c r="K16" s="74">
        <f>J16-E18</f>
        <v>812.92930000000001</v>
      </c>
      <c r="L16" s="77">
        <f>(C16*$E$46)+(C17*$E$45)</f>
        <v>1485550</v>
      </c>
      <c r="M16" s="62">
        <f t="shared" ref="M16" si="5">J16*L16</f>
        <v>1207647121.615</v>
      </c>
    </row>
    <row r="17" spans="1:14" ht="15.75" thickBot="1">
      <c r="A17" s="66"/>
      <c r="B17" s="10" t="s">
        <v>22</v>
      </c>
      <c r="C17" s="11">
        <v>0</v>
      </c>
      <c r="D17" s="12">
        <f>C17*$E$45</f>
        <v>0</v>
      </c>
      <c r="E17" s="51">
        <v>625.15256064934294</v>
      </c>
      <c r="F17" s="9">
        <f t="shared" si="0"/>
        <v>0</v>
      </c>
      <c r="G17" s="53"/>
      <c r="H17" s="81"/>
      <c r="I17" s="94"/>
      <c r="J17" s="81"/>
      <c r="K17" s="75"/>
      <c r="L17" s="78"/>
      <c r="M17" s="63"/>
    </row>
    <row r="18" spans="1:14" ht="15.75" thickBot="1">
      <c r="A18" s="67"/>
      <c r="B18" s="13" t="s">
        <v>2</v>
      </c>
      <c r="C18" s="14">
        <f>SUM(C16:C17)</f>
        <v>40.700000000000003</v>
      </c>
      <c r="D18" s="15">
        <f>SUM(D16:D17)</f>
        <v>1485550</v>
      </c>
      <c r="E18" s="52"/>
      <c r="F18" s="9">
        <f>SUM(F16:F17)</f>
        <v>1456.5612682020053</v>
      </c>
      <c r="G18" s="53"/>
      <c r="H18" s="82"/>
      <c r="I18" s="95"/>
      <c r="J18" s="82"/>
      <c r="K18" s="76"/>
      <c r="L18" s="79"/>
      <c r="M18" s="64"/>
      <c r="N18" s="4">
        <f>L16*G16</f>
        <v>1456561268.2020054</v>
      </c>
    </row>
    <row r="19" spans="1:14" ht="15.75" thickBot="1">
      <c r="A19" s="65" t="s">
        <v>27</v>
      </c>
      <c r="B19" s="6" t="s">
        <v>21</v>
      </c>
      <c r="C19" s="7">
        <v>0</v>
      </c>
      <c r="D19" s="8">
        <f>C19*$E$46</f>
        <v>0</v>
      </c>
      <c r="E19" s="49"/>
      <c r="F19" s="9">
        <f t="shared" si="0"/>
        <v>0</v>
      </c>
      <c r="G19" s="50">
        <f>F21</f>
        <v>0</v>
      </c>
      <c r="H19" s="80">
        <v>22.74</v>
      </c>
      <c r="I19" s="93">
        <v>35.31</v>
      </c>
      <c r="J19" s="80">
        <f t="shared" si="1"/>
        <v>802.94939999999997</v>
      </c>
      <c r="K19" s="74">
        <f>J19-E21</f>
        <v>802.94939999999997</v>
      </c>
      <c r="L19" s="77">
        <f>(C19*$E$46)+(C20*$E$45)</f>
        <v>0</v>
      </c>
      <c r="M19" s="62">
        <f t="shared" ref="M19" si="6">J19*L19</f>
        <v>0</v>
      </c>
    </row>
    <row r="20" spans="1:14" ht="15.75" thickBot="1">
      <c r="A20" s="66"/>
      <c r="B20" s="10" t="s">
        <v>22</v>
      </c>
      <c r="C20" s="11">
        <v>0</v>
      </c>
      <c r="D20" s="12">
        <f>C20*$E$45</f>
        <v>0</v>
      </c>
      <c r="E20" s="51"/>
      <c r="F20" s="9">
        <f t="shared" si="0"/>
        <v>0</v>
      </c>
      <c r="G20" s="53"/>
      <c r="H20" s="81"/>
      <c r="I20" s="94"/>
      <c r="J20" s="81"/>
      <c r="K20" s="75"/>
      <c r="L20" s="78"/>
      <c r="M20" s="63"/>
    </row>
    <row r="21" spans="1:14" ht="15.75" thickBot="1">
      <c r="A21" s="67"/>
      <c r="B21" s="13" t="s">
        <v>2</v>
      </c>
      <c r="C21" s="14">
        <f>SUM(C19:C20)</f>
        <v>0</v>
      </c>
      <c r="D21" s="15">
        <f>SUM(D19:D20)</f>
        <v>0</v>
      </c>
      <c r="E21" s="52"/>
      <c r="F21" s="9">
        <f>SUM(F19:F20)</f>
        <v>0</v>
      </c>
      <c r="G21" s="53"/>
      <c r="H21" s="82"/>
      <c r="I21" s="95"/>
      <c r="J21" s="82"/>
      <c r="K21" s="76"/>
      <c r="L21" s="79"/>
      <c r="M21" s="64"/>
      <c r="N21" s="4">
        <f>L19*G19</f>
        <v>0</v>
      </c>
    </row>
    <row r="22" spans="1:14" ht="15.75" thickBot="1">
      <c r="A22" s="65" t="s">
        <v>28</v>
      </c>
      <c r="B22" s="6" t="s">
        <v>21</v>
      </c>
      <c r="C22" s="7">
        <v>113.6</v>
      </c>
      <c r="D22" s="8">
        <f>C22*$E$46</f>
        <v>4146400</v>
      </c>
      <c r="E22" s="49">
        <v>1060.8720233845208</v>
      </c>
      <c r="F22" s="9">
        <f t="shared" si="0"/>
        <v>4398.7997577615779</v>
      </c>
      <c r="G22" s="53">
        <f>F24*1000000/D24</f>
        <v>1060.4384048318936</v>
      </c>
      <c r="H22" s="80">
        <v>24.65</v>
      </c>
      <c r="I22" s="83">
        <v>36.977600000000002</v>
      </c>
      <c r="J22" s="80">
        <f t="shared" si="1"/>
        <v>911.49784</v>
      </c>
      <c r="K22" s="74">
        <f>J22-E24</f>
        <v>911.49784</v>
      </c>
      <c r="L22" s="77">
        <f>(C22*$E$46)+(C23*$E$45)</f>
        <v>4150350</v>
      </c>
      <c r="M22" s="62">
        <f t="shared" ref="M22" si="7">J22*L22</f>
        <v>3783035060.244</v>
      </c>
    </row>
    <row r="23" spans="1:14" ht="15.75" thickBot="1">
      <c r="A23" s="66"/>
      <c r="B23" s="10" t="s">
        <v>22</v>
      </c>
      <c r="C23" s="11">
        <v>0.1</v>
      </c>
      <c r="D23" s="12">
        <f>C23*$E$45</f>
        <v>3950</v>
      </c>
      <c r="E23" s="51">
        <v>605.25967910692043</v>
      </c>
      <c r="F23" s="9">
        <f t="shared" si="0"/>
        <v>2.3907757324723358</v>
      </c>
      <c r="G23" s="53"/>
      <c r="H23" s="81"/>
      <c r="I23" s="84"/>
      <c r="J23" s="81"/>
      <c r="K23" s="75"/>
      <c r="L23" s="78"/>
      <c r="M23" s="63"/>
    </row>
    <row r="24" spans="1:14" ht="15.75" thickBot="1">
      <c r="A24" s="67"/>
      <c r="B24" s="13" t="s">
        <v>2</v>
      </c>
      <c r="C24" s="14">
        <f>SUM(C22:C23)</f>
        <v>113.69999999999999</v>
      </c>
      <c r="D24" s="15">
        <f>SUM(D22:D23)</f>
        <v>4150350</v>
      </c>
      <c r="E24" s="52"/>
      <c r="F24" s="9">
        <f>SUM(F22:F23)</f>
        <v>4401.1905334940502</v>
      </c>
      <c r="H24" s="82"/>
      <c r="I24" s="85"/>
      <c r="J24" s="82"/>
      <c r="K24" s="76"/>
      <c r="L24" s="79"/>
      <c r="M24" s="64"/>
      <c r="N24" s="4">
        <f>L22*G22</f>
        <v>4401190533.49405</v>
      </c>
    </row>
    <row r="25" spans="1:14" ht="15.75" thickBot="1">
      <c r="A25" s="65" t="s">
        <v>29</v>
      </c>
      <c r="B25" s="6" t="s">
        <v>21</v>
      </c>
      <c r="C25" s="7">
        <v>121.6</v>
      </c>
      <c r="D25" s="8">
        <f>C25*$E$46</f>
        <v>4438400</v>
      </c>
      <c r="E25" s="49">
        <v>1061.6652806262944</v>
      </c>
      <c r="F25" s="9">
        <f t="shared" si="0"/>
        <v>4712.0951815317449</v>
      </c>
      <c r="G25" s="53">
        <f>F27*1000000/D27</f>
        <v>871.1437920301654</v>
      </c>
      <c r="H25" s="80">
        <v>40.840000000000003</v>
      </c>
      <c r="I25" s="83">
        <v>36.6404</v>
      </c>
      <c r="J25" s="80">
        <f t="shared" si="1"/>
        <v>1496.3939360000002</v>
      </c>
      <c r="K25" s="74">
        <f>J25-E27</f>
        <v>1496.3939360000002</v>
      </c>
      <c r="L25" s="77">
        <f>(C25*$E$46)+(C26*$E$45)</f>
        <v>6682000</v>
      </c>
      <c r="M25" s="62">
        <f t="shared" ref="M25" si="8">J25*L25</f>
        <v>9998904280.3520012</v>
      </c>
    </row>
    <row r="26" spans="1:14" ht="15.75" thickBot="1">
      <c r="A26" s="66"/>
      <c r="B26" s="10" t="s">
        <v>22</v>
      </c>
      <c r="C26" s="11">
        <v>56.8</v>
      </c>
      <c r="D26" s="12">
        <f>C26*$E$45</f>
        <v>2243600</v>
      </c>
      <c r="E26" s="51">
        <v>494.24480157506684</v>
      </c>
      <c r="F26" s="9">
        <f t="shared" si="0"/>
        <v>1108.8876368138199</v>
      </c>
      <c r="G26" s="53"/>
      <c r="H26" s="81"/>
      <c r="I26" s="84"/>
      <c r="J26" s="81"/>
      <c r="K26" s="75"/>
      <c r="L26" s="78"/>
      <c r="M26" s="63"/>
    </row>
    <row r="27" spans="1:14" ht="15.75" thickBot="1">
      <c r="A27" s="67"/>
      <c r="B27" s="13" t="s">
        <v>2</v>
      </c>
      <c r="C27" s="14">
        <f>SUM(C25:C26)</f>
        <v>178.39999999999998</v>
      </c>
      <c r="D27" s="15">
        <f>SUM(D25:D26)</f>
        <v>6682000</v>
      </c>
      <c r="E27" s="52"/>
      <c r="F27" s="9">
        <f>SUM(F25:F26)</f>
        <v>5820.9828183455647</v>
      </c>
      <c r="H27" s="82"/>
      <c r="I27" s="85"/>
      <c r="J27" s="82"/>
      <c r="K27" s="76"/>
      <c r="L27" s="79"/>
      <c r="M27" s="64"/>
      <c r="N27" s="4">
        <f>L25*G25</f>
        <v>5820982818.3455648</v>
      </c>
    </row>
    <row r="28" spans="1:14" ht="15.75" thickBot="1">
      <c r="A28" s="65" t="s">
        <v>30</v>
      </c>
      <c r="B28" s="6" t="s">
        <v>21</v>
      </c>
      <c r="C28" s="7">
        <v>172.6</v>
      </c>
      <c r="D28" s="8">
        <f>C28*$E$46</f>
        <v>6299900</v>
      </c>
      <c r="E28" s="49">
        <v>934.69430004265257</v>
      </c>
      <c r="F28" s="9">
        <f t="shared" si="0"/>
        <v>5888.4806208387072</v>
      </c>
      <c r="G28" s="53">
        <f>F30*1000000/D30</f>
        <v>836.26360594934283</v>
      </c>
      <c r="H28" s="80">
        <v>46.69</v>
      </c>
      <c r="I28" s="83">
        <v>38.067900000000002</v>
      </c>
      <c r="J28" s="80">
        <f t="shared" si="1"/>
        <v>1777.390251</v>
      </c>
      <c r="K28" s="74">
        <f>J28-E30</f>
        <v>1777.390251</v>
      </c>
      <c r="L28" s="77">
        <f>(C28*$E$46)+(C29*$E$45)</f>
        <v>7887800</v>
      </c>
      <c r="M28" s="62">
        <f t="shared" ref="M28" si="9">J28*L28</f>
        <v>14019698821.837801</v>
      </c>
    </row>
    <row r="29" spans="1:14" ht="15.75" thickBot="1">
      <c r="A29" s="66"/>
      <c r="B29" s="10" t="s">
        <v>22</v>
      </c>
      <c r="C29" s="11">
        <v>40.200000000000003</v>
      </c>
      <c r="D29" s="12">
        <f>C29*$E$45</f>
        <v>1587900</v>
      </c>
      <c r="E29" s="51">
        <v>445.745607512135</v>
      </c>
      <c r="F29" s="9">
        <f t="shared" si="0"/>
        <v>707.79945016851912</v>
      </c>
      <c r="G29" s="53"/>
      <c r="H29" s="81"/>
      <c r="I29" s="84"/>
      <c r="J29" s="81"/>
      <c r="K29" s="75"/>
      <c r="L29" s="78"/>
      <c r="M29" s="63"/>
    </row>
    <row r="30" spans="1:14" ht="15.75" thickBot="1">
      <c r="A30" s="67"/>
      <c r="B30" s="13" t="s">
        <v>2</v>
      </c>
      <c r="C30" s="14">
        <f>SUM(C28:C29)</f>
        <v>212.8</v>
      </c>
      <c r="D30" s="15">
        <f>SUM(D28:D29)</f>
        <v>7887800</v>
      </c>
      <c r="E30" s="52"/>
      <c r="F30" s="9">
        <f>SUM(F28:F29)</f>
        <v>6596.2800710072261</v>
      </c>
      <c r="H30" s="82"/>
      <c r="I30" s="85"/>
      <c r="J30" s="82"/>
      <c r="K30" s="76"/>
      <c r="L30" s="79"/>
      <c r="M30" s="64"/>
      <c r="N30" s="4">
        <f>L28*G28</f>
        <v>6596280071.007226</v>
      </c>
    </row>
    <row r="31" spans="1:14" ht="15.75" thickBot="1">
      <c r="A31" s="65" t="s">
        <v>31</v>
      </c>
      <c r="B31" s="6" t="s">
        <v>21</v>
      </c>
      <c r="C31" s="7">
        <v>261.7</v>
      </c>
      <c r="D31" s="8">
        <f>C31*$E$46</f>
        <v>9552050</v>
      </c>
      <c r="E31" s="49">
        <v>938.21018232168888</v>
      </c>
      <c r="F31" s="9">
        <f t="shared" si="0"/>
        <v>8961.8305720458884</v>
      </c>
      <c r="G31" s="50">
        <f>F33*1000000/D33</f>
        <v>914.66466477330334</v>
      </c>
      <c r="H31" s="80">
        <v>35</v>
      </c>
      <c r="I31" s="83">
        <v>38.1937</v>
      </c>
      <c r="J31" s="80">
        <f t="shared" si="1"/>
        <v>1336.7795000000001</v>
      </c>
      <c r="K31" s="74">
        <f>J31-E33</f>
        <v>1336.7795000000001</v>
      </c>
      <c r="L31" s="77">
        <f>(C31*$E$46)+(C32*$E$45)</f>
        <v>10022100</v>
      </c>
      <c r="M31" s="62">
        <f t="shared" ref="M31" si="10">J31*L31</f>
        <v>13397337826.950001</v>
      </c>
    </row>
    <row r="32" spans="1:14" ht="15.75" thickBot="1">
      <c r="A32" s="66"/>
      <c r="B32" s="10" t="s">
        <v>22</v>
      </c>
      <c r="C32" s="11">
        <v>11.9</v>
      </c>
      <c r="D32" s="12">
        <f>C32*$E$45</f>
        <v>470050</v>
      </c>
      <c r="E32" s="51">
        <v>436.18799016835806</v>
      </c>
      <c r="F32" s="9">
        <f t="shared" si="0"/>
        <v>205.0301647786367</v>
      </c>
      <c r="G32" s="53"/>
      <c r="H32" s="81"/>
      <c r="I32" s="84"/>
      <c r="J32" s="81"/>
      <c r="K32" s="75"/>
      <c r="L32" s="78"/>
      <c r="M32" s="63"/>
    </row>
    <row r="33" spans="1:15" ht="15.75" thickBot="1">
      <c r="A33" s="67"/>
      <c r="B33" s="13" t="s">
        <v>2</v>
      </c>
      <c r="C33" s="14">
        <f>SUM(C31:C32)</f>
        <v>273.59999999999997</v>
      </c>
      <c r="D33" s="15">
        <f>SUM(D31:D32)</f>
        <v>10022100</v>
      </c>
      <c r="E33" s="52"/>
      <c r="F33" s="9">
        <f>SUM(F31:F32)</f>
        <v>9166.8607368245248</v>
      </c>
      <c r="G33" s="53"/>
      <c r="H33" s="82"/>
      <c r="I33" s="85"/>
      <c r="J33" s="82"/>
      <c r="K33" s="76"/>
      <c r="L33" s="79"/>
      <c r="M33" s="64"/>
      <c r="N33" s="4">
        <f>L31*G31</f>
        <v>9166860736.8245239</v>
      </c>
    </row>
    <row r="34" spans="1:15" ht="15.75" thickBot="1">
      <c r="A34" s="65" t="s">
        <v>32</v>
      </c>
      <c r="B34" s="6" t="s">
        <v>21</v>
      </c>
      <c r="C34" s="17">
        <v>254.2</v>
      </c>
      <c r="D34" s="8">
        <f>C34*$E$46</f>
        <v>9278300</v>
      </c>
      <c r="E34" s="49">
        <v>960.23117460527692</v>
      </c>
      <c r="F34" s="9">
        <f t="shared" si="0"/>
        <v>8909.3129073401415</v>
      </c>
      <c r="G34" s="50">
        <f>F36*1000000/D36</f>
        <v>872.08938030247191</v>
      </c>
      <c r="H34" s="80">
        <v>34.779000000000003</v>
      </c>
      <c r="I34" s="83">
        <v>36.307899999999997</v>
      </c>
      <c r="J34" s="80">
        <f t="shared" si="1"/>
        <v>1262.7524541</v>
      </c>
      <c r="K34" s="74">
        <f>J34-E36</f>
        <v>1262.7524541</v>
      </c>
      <c r="L34" s="77">
        <f>(C34*$E$46)+(C35*$E$45)</f>
        <v>11217750</v>
      </c>
      <c r="M34" s="62">
        <f t="shared" ref="M34" si="11">J34*L34</f>
        <v>14165241341.980276</v>
      </c>
    </row>
    <row r="35" spans="1:15" ht="15.75" thickBot="1">
      <c r="A35" s="66"/>
      <c r="B35" s="10" t="s">
        <v>22</v>
      </c>
      <c r="C35" s="18">
        <v>49.1</v>
      </c>
      <c r="D35" s="12">
        <f>C35*$E$45</f>
        <v>1939450</v>
      </c>
      <c r="E35" s="51">
        <v>450.42034522566291</v>
      </c>
      <c r="F35" s="9">
        <f t="shared" si="0"/>
        <v>873.56773854791186</v>
      </c>
      <c r="G35" s="53"/>
      <c r="H35" s="81"/>
      <c r="I35" s="84"/>
      <c r="J35" s="81"/>
      <c r="K35" s="75"/>
      <c r="L35" s="78"/>
      <c r="M35" s="63"/>
    </row>
    <row r="36" spans="1:15" ht="15.75" thickBot="1">
      <c r="A36" s="67"/>
      <c r="B36" s="13" t="s">
        <v>2</v>
      </c>
      <c r="C36" s="14">
        <f>SUM(C34:C35)</f>
        <v>303.3</v>
      </c>
      <c r="D36" s="15">
        <f>SUM(D34:D35)</f>
        <v>11217750</v>
      </c>
      <c r="E36" s="52"/>
      <c r="F36" s="9">
        <f>SUM(F34:F35)</f>
        <v>9782.8806458880536</v>
      </c>
      <c r="G36" s="53"/>
      <c r="H36" s="82"/>
      <c r="I36" s="85"/>
      <c r="J36" s="82"/>
      <c r="K36" s="76"/>
      <c r="L36" s="79"/>
      <c r="M36" s="64"/>
      <c r="N36" s="4">
        <f>L34*G34</f>
        <v>9782880645.8880539</v>
      </c>
    </row>
    <row r="37" spans="1:15" ht="15.75" thickBot="1">
      <c r="A37" s="65" t="s">
        <v>33</v>
      </c>
      <c r="B37" s="6" t="s">
        <v>21</v>
      </c>
      <c r="C37" s="7">
        <v>259</v>
      </c>
      <c r="D37" s="8">
        <f>C37*$E$46</f>
        <v>9453500</v>
      </c>
      <c r="E37" s="49"/>
      <c r="F37" s="9">
        <f t="shared" si="0"/>
        <v>0</v>
      </c>
      <c r="G37" s="50">
        <f>F39</f>
        <v>0</v>
      </c>
      <c r="H37" s="68">
        <v>27.396999999999998</v>
      </c>
      <c r="I37" s="71">
        <v>36.85</v>
      </c>
      <c r="J37" s="68">
        <f t="shared" si="1"/>
        <v>1009.57945</v>
      </c>
      <c r="K37" s="74">
        <f>J37-E39</f>
        <v>1009.57945</v>
      </c>
      <c r="L37" s="77">
        <f>(C37*$E$46)+(C38*$E$45)</f>
        <v>11037450</v>
      </c>
      <c r="M37" s="62">
        <f t="shared" ref="M37" si="12">J37*L37</f>
        <v>11143182700.4025</v>
      </c>
    </row>
    <row r="38" spans="1:15">
      <c r="A38" s="66"/>
      <c r="B38" s="10" t="s">
        <v>22</v>
      </c>
      <c r="C38" s="11">
        <v>40.1</v>
      </c>
      <c r="D38" s="12">
        <f>C38*$E$45</f>
        <v>1583950</v>
      </c>
      <c r="E38" s="51"/>
      <c r="F38" s="9">
        <f t="shared" si="0"/>
        <v>0</v>
      </c>
      <c r="G38" s="53"/>
      <c r="H38" s="69"/>
      <c r="I38" s="72"/>
      <c r="J38" s="69"/>
      <c r="K38" s="75"/>
      <c r="L38" s="78"/>
      <c r="M38" s="63"/>
    </row>
    <row r="39" spans="1:15" ht="15.75" thickBot="1">
      <c r="A39" s="67"/>
      <c r="B39" s="13" t="s">
        <v>2</v>
      </c>
      <c r="C39" s="14">
        <f>SUM(C37:C38)</f>
        <v>299.10000000000002</v>
      </c>
      <c r="D39" s="15">
        <f>SUM(D37:D38)</f>
        <v>11037450</v>
      </c>
      <c r="E39" s="52"/>
      <c r="F39" s="55">
        <f>SUM(F37:F38)</f>
        <v>0</v>
      </c>
      <c r="G39" s="52"/>
      <c r="H39" s="70"/>
      <c r="I39" s="73"/>
      <c r="J39" s="70"/>
      <c r="K39" s="76"/>
      <c r="L39" s="79"/>
      <c r="M39" s="64"/>
      <c r="N39" s="4">
        <f>L37*G37</f>
        <v>0</v>
      </c>
    </row>
    <row r="40" spans="1:15" ht="21.75" customHeight="1">
      <c r="L40" s="56" t="s">
        <v>2</v>
      </c>
      <c r="M40" s="4">
        <f>SUM(M4:M39)</f>
        <v>100193496640.90157</v>
      </c>
      <c r="N40" s="19">
        <f>SUM(N4:N39)</f>
        <v>58091707325.626999</v>
      </c>
      <c r="O40" s="20">
        <f>M40-N40</f>
        <v>42101789315.274567</v>
      </c>
    </row>
    <row r="41" spans="1:15">
      <c r="A41" s="21"/>
      <c r="B41" s="21"/>
      <c r="C41" s="4" t="s">
        <v>34</v>
      </c>
      <c r="D41" s="4"/>
      <c r="E41" s="57"/>
      <c r="F41" s="22"/>
      <c r="G41" s="57"/>
      <c r="L41" s="58"/>
    </row>
    <row r="42" spans="1:15">
      <c r="A42" s="21"/>
      <c r="B42" s="21"/>
      <c r="C42" s="4" t="s">
        <v>35</v>
      </c>
      <c r="D42" s="4"/>
      <c r="E42" s="57"/>
      <c r="F42" s="22"/>
      <c r="G42" s="57"/>
      <c r="M42" s="4"/>
    </row>
    <row r="43" spans="1:15">
      <c r="A43" s="21"/>
      <c r="B43" s="21"/>
      <c r="C43" s="4"/>
      <c r="D43" s="4"/>
      <c r="E43" s="57"/>
      <c r="F43" s="22"/>
      <c r="G43" s="57"/>
      <c r="L43" s="58"/>
    </row>
    <row r="44" spans="1:15">
      <c r="A44" s="21"/>
      <c r="B44" s="21"/>
      <c r="C44" s="4"/>
      <c r="D44" s="4"/>
      <c r="E44" s="57"/>
      <c r="F44" s="22"/>
      <c r="G44" s="57"/>
      <c r="L44" s="59" t="s">
        <v>36</v>
      </c>
      <c r="M44" s="4">
        <f>M40-M37</f>
        <v>89050313940.499069</v>
      </c>
      <c r="N44" s="4">
        <f>N40-N37</f>
        <v>58091707325.626999</v>
      </c>
      <c r="O44" s="4">
        <f>M44-N44</f>
        <v>30958606614.87207</v>
      </c>
    </row>
    <row r="45" spans="1:15">
      <c r="A45" s="21"/>
      <c r="B45" s="21"/>
      <c r="C45" t="s">
        <v>37</v>
      </c>
      <c r="E45" s="23">
        <v>39500</v>
      </c>
      <c r="F45" s="24"/>
      <c r="G45" s="23"/>
      <c r="H45" t="s">
        <v>38</v>
      </c>
      <c r="L45" s="59" t="s">
        <v>3</v>
      </c>
      <c r="M45" s="4">
        <f>M44/1000000</f>
        <v>89050.313940499065</v>
      </c>
      <c r="N45" s="4">
        <f t="shared" ref="N45:O45" si="13">N44/1000000</f>
        <v>58091.707325627001</v>
      </c>
      <c r="O45" s="4">
        <f t="shared" si="13"/>
        <v>30958.606614872071</v>
      </c>
    </row>
    <row r="46" spans="1:15">
      <c r="A46" s="21"/>
      <c r="B46" s="21"/>
      <c r="C46" t="s">
        <v>39</v>
      </c>
      <c r="E46" s="23">
        <v>36500</v>
      </c>
      <c r="F46" s="24"/>
      <c r="G46" s="23"/>
      <c r="H46" t="s">
        <v>38</v>
      </c>
    </row>
    <row r="47" spans="1:15">
      <c r="A47" s="21"/>
      <c r="B47" s="21"/>
      <c r="C47" s="4"/>
      <c r="D47" s="4"/>
      <c r="E47" s="57"/>
      <c r="F47" s="22"/>
      <c r="G47" s="57"/>
    </row>
    <row r="48" spans="1:15">
      <c r="A48" s="21"/>
      <c r="B48" s="21"/>
      <c r="C48" s="4"/>
      <c r="D48" s="4"/>
      <c r="E48" s="57"/>
      <c r="F48" s="25">
        <f>SUM(F6,F9,F12,F15,F18,F21,F24,F27,F30,F33,F36,F39)</f>
        <v>58091.707325627009</v>
      </c>
      <c r="G48" s="57"/>
    </row>
    <row r="49" spans="1:7">
      <c r="A49" s="21"/>
      <c r="B49" s="21"/>
      <c r="C49" s="4"/>
      <c r="D49" s="4"/>
      <c r="E49" s="57"/>
      <c r="F49" s="22"/>
      <c r="G49" s="57"/>
    </row>
    <row r="50" spans="1:7">
      <c r="A50" s="21"/>
      <c r="B50" s="21"/>
      <c r="C50" s="4"/>
      <c r="D50" s="4"/>
      <c r="E50" s="57"/>
      <c r="F50" s="22"/>
      <c r="G50" s="57"/>
    </row>
    <row r="51" spans="1:7">
      <c r="A51" s="21"/>
      <c r="B51" s="21"/>
      <c r="C51" s="4"/>
      <c r="D51" s="4"/>
      <c r="E51" s="57"/>
      <c r="F51" s="22"/>
      <c r="G51" s="57"/>
    </row>
    <row r="52" spans="1:7">
      <c r="A52" s="21"/>
      <c r="B52" s="21"/>
      <c r="C52" s="4"/>
      <c r="D52" s="4"/>
      <c r="E52" s="57"/>
      <c r="F52" s="22"/>
      <c r="G52" s="57"/>
    </row>
  </sheetData>
  <mergeCells count="87">
    <mergeCell ref="A1:M1"/>
    <mergeCell ref="A2:B2"/>
    <mergeCell ref="A3:B3"/>
    <mergeCell ref="A4:A6"/>
    <mergeCell ref="H4:H6"/>
    <mergeCell ref="I4:I6"/>
    <mergeCell ref="J4:J6"/>
    <mergeCell ref="K4:K6"/>
    <mergeCell ref="L4:L6"/>
    <mergeCell ref="M4:M6"/>
    <mergeCell ref="M7:M9"/>
    <mergeCell ref="A10:A12"/>
    <mergeCell ref="H10:H12"/>
    <mergeCell ref="I10:I12"/>
    <mergeCell ref="J10:J12"/>
    <mergeCell ref="K10:K12"/>
    <mergeCell ref="L10:L12"/>
    <mergeCell ref="M10:M12"/>
    <mergeCell ref="A7:A9"/>
    <mergeCell ref="H7:H9"/>
    <mergeCell ref="I7:I9"/>
    <mergeCell ref="J7:J9"/>
    <mergeCell ref="K7:K9"/>
    <mergeCell ref="L7:L9"/>
    <mergeCell ref="M13:M15"/>
    <mergeCell ref="A16:A18"/>
    <mergeCell ref="H16:H18"/>
    <mergeCell ref="I16:I18"/>
    <mergeCell ref="J16:J18"/>
    <mergeCell ref="K16:K18"/>
    <mergeCell ref="L16:L18"/>
    <mergeCell ref="M16:M18"/>
    <mergeCell ref="A13:A15"/>
    <mergeCell ref="H13:H15"/>
    <mergeCell ref="I13:I15"/>
    <mergeCell ref="J13:J15"/>
    <mergeCell ref="K13:K15"/>
    <mergeCell ref="L13:L15"/>
    <mergeCell ref="M19:M21"/>
    <mergeCell ref="A22:A24"/>
    <mergeCell ref="H22:H24"/>
    <mergeCell ref="I22:I24"/>
    <mergeCell ref="J22:J24"/>
    <mergeCell ref="K22:K24"/>
    <mergeCell ref="L22:L24"/>
    <mergeCell ref="M22:M24"/>
    <mergeCell ref="A19:A21"/>
    <mergeCell ref="H19:H21"/>
    <mergeCell ref="I19:I21"/>
    <mergeCell ref="J19:J21"/>
    <mergeCell ref="K19:K21"/>
    <mergeCell ref="L19:L21"/>
    <mergeCell ref="M25:M27"/>
    <mergeCell ref="A28:A30"/>
    <mergeCell ref="H28:H30"/>
    <mergeCell ref="I28:I30"/>
    <mergeCell ref="J28:J30"/>
    <mergeCell ref="K28:K30"/>
    <mergeCell ref="L28:L30"/>
    <mergeCell ref="M28:M30"/>
    <mergeCell ref="A25:A27"/>
    <mergeCell ref="H25:H27"/>
    <mergeCell ref="I25:I27"/>
    <mergeCell ref="J25:J27"/>
    <mergeCell ref="K25:K27"/>
    <mergeCell ref="L25:L27"/>
    <mergeCell ref="M31:M33"/>
    <mergeCell ref="A34:A36"/>
    <mergeCell ref="H34:H36"/>
    <mergeCell ref="I34:I36"/>
    <mergeCell ref="J34:J36"/>
    <mergeCell ref="K34:K36"/>
    <mergeCell ref="L34:L36"/>
    <mergeCell ref="M34:M36"/>
    <mergeCell ref="A31:A33"/>
    <mergeCell ref="H31:H33"/>
    <mergeCell ref="I31:I33"/>
    <mergeCell ref="J31:J33"/>
    <mergeCell ref="K31:K33"/>
    <mergeCell ref="L31:L33"/>
    <mergeCell ref="M37:M39"/>
    <mergeCell ref="A37:A39"/>
    <mergeCell ref="H37:H39"/>
    <mergeCell ref="I37:I39"/>
    <mergeCell ref="J37:J39"/>
    <mergeCell ref="K37:K39"/>
    <mergeCell ref="L37:L39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0"/>
  <sheetViews>
    <sheetView tabSelected="1" zoomScaleNormal="100" workbookViewId="0">
      <selection activeCell="C11" sqref="C11"/>
    </sheetView>
  </sheetViews>
  <sheetFormatPr defaultRowHeight="15"/>
  <cols>
    <col min="1" max="1" width="15.28515625" customWidth="1"/>
    <col min="2" max="2" width="18.85546875" customWidth="1"/>
    <col min="3" max="3" width="20" customWidth="1"/>
    <col min="4" max="4" width="25.140625" customWidth="1"/>
    <col min="5" max="5" width="27.140625" customWidth="1"/>
    <col min="6" max="7" width="19.42578125" customWidth="1"/>
    <col min="8" max="8" width="24" customWidth="1"/>
    <col min="9" max="9" width="26.85546875" customWidth="1"/>
  </cols>
  <sheetData>
    <row r="1" spans="1:9" ht="15.75">
      <c r="A1" s="88" t="s">
        <v>55</v>
      </c>
      <c r="B1" s="88"/>
      <c r="C1" s="88"/>
      <c r="D1" s="88"/>
      <c r="E1" s="88"/>
      <c r="F1" s="88"/>
      <c r="G1" s="88"/>
      <c r="H1" s="88"/>
      <c r="I1" s="88"/>
    </row>
    <row r="2" spans="1:9" s="29" customFormat="1" ht="63">
      <c r="A2" s="3" t="s">
        <v>1</v>
      </c>
      <c r="B2" s="26" t="s">
        <v>40</v>
      </c>
      <c r="C2" s="26" t="s">
        <v>41</v>
      </c>
      <c r="D2" s="26" t="s">
        <v>42</v>
      </c>
      <c r="E2" s="27" t="s">
        <v>43</v>
      </c>
      <c r="F2" s="28" t="s">
        <v>44</v>
      </c>
      <c r="G2" s="28" t="s">
        <v>45</v>
      </c>
      <c r="H2" s="28" t="s">
        <v>46</v>
      </c>
      <c r="I2" s="26" t="s">
        <v>47</v>
      </c>
    </row>
    <row r="3" spans="1:9" ht="15.75">
      <c r="A3" s="1">
        <v>23743</v>
      </c>
      <c r="B3" s="30"/>
      <c r="C3" s="31"/>
      <c r="D3" s="32"/>
      <c r="E3" s="32"/>
      <c r="F3" s="32"/>
      <c r="G3" s="33">
        <v>1151.5029999999999</v>
      </c>
      <c r="H3" s="32"/>
      <c r="I3" s="31"/>
    </row>
    <row r="4" spans="1:9" ht="15.75">
      <c r="A4" s="1">
        <v>23774</v>
      </c>
      <c r="B4" s="30"/>
      <c r="C4" s="31"/>
      <c r="D4" s="32"/>
      <c r="E4" s="32"/>
      <c r="F4" s="32"/>
      <c r="G4" s="33">
        <v>950.08410000000003</v>
      </c>
      <c r="H4" s="32"/>
      <c r="I4" s="31"/>
    </row>
    <row r="5" spans="1:9" ht="15.75">
      <c r="A5" s="1">
        <v>23802</v>
      </c>
      <c r="B5" s="30"/>
      <c r="C5" s="31"/>
      <c r="D5" s="32"/>
      <c r="E5" s="32"/>
      <c r="F5" s="32"/>
      <c r="G5" s="33">
        <v>927.48569999999995</v>
      </c>
      <c r="H5" s="32"/>
      <c r="I5" s="31"/>
    </row>
    <row r="6" spans="1:9" ht="15.75">
      <c r="A6" s="1">
        <v>23833</v>
      </c>
      <c r="B6" s="11"/>
      <c r="C6" s="34">
        <v>2.2000000000000002</v>
      </c>
      <c r="D6" s="35">
        <v>2.6819999999999999</v>
      </c>
      <c r="E6" s="36">
        <v>4.0000000000000002E-4</v>
      </c>
      <c r="F6" s="36">
        <f>E6*1000000*50</f>
        <v>20000</v>
      </c>
      <c r="G6" s="37">
        <v>1251.6234000000002</v>
      </c>
      <c r="H6" s="96">
        <f>F6*G6</f>
        <v>25032468.000000004</v>
      </c>
      <c r="I6" s="35"/>
    </row>
    <row r="7" spans="1:9" ht="15.75">
      <c r="A7" s="1">
        <v>23863</v>
      </c>
      <c r="B7" s="11"/>
      <c r="C7" s="34">
        <v>2.2000000000000002</v>
      </c>
      <c r="D7" s="35">
        <v>4.9993999999999996</v>
      </c>
      <c r="E7" s="36">
        <v>6.9999999999999999E-4</v>
      </c>
      <c r="F7" s="36">
        <f t="shared" ref="F7:F13" si="0">E7*1000000*50</f>
        <v>35000</v>
      </c>
      <c r="G7" s="37">
        <v>812.92930000000001</v>
      </c>
      <c r="H7" s="96">
        <f t="shared" ref="H7:H14" si="1">F7*G7</f>
        <v>28452525.5</v>
      </c>
      <c r="I7" s="35"/>
    </row>
    <row r="8" spans="1:9" ht="15.75">
      <c r="A8" s="1">
        <v>23894</v>
      </c>
      <c r="B8" s="11"/>
      <c r="C8" s="34">
        <v>2.2000000000000002</v>
      </c>
      <c r="D8" s="35">
        <v>6.0780000000000003</v>
      </c>
      <c r="E8" s="36">
        <v>8.0000000000000004E-4</v>
      </c>
      <c r="F8" s="36">
        <f t="shared" si="0"/>
        <v>40000</v>
      </c>
      <c r="G8" s="37">
        <v>802.94939999999997</v>
      </c>
      <c r="H8" s="96">
        <f t="shared" si="1"/>
        <v>32117976</v>
      </c>
      <c r="I8" s="35"/>
    </row>
    <row r="9" spans="1:9" ht="15.75">
      <c r="A9" s="1">
        <v>23924</v>
      </c>
      <c r="B9" s="11"/>
      <c r="C9" s="34">
        <v>2.2000000000000002</v>
      </c>
      <c r="D9" s="35">
        <v>7.8451000000000004</v>
      </c>
      <c r="E9" s="36">
        <v>1E-3</v>
      </c>
      <c r="F9" s="36">
        <f t="shared" si="0"/>
        <v>50000</v>
      </c>
      <c r="G9" s="37">
        <v>911.49784</v>
      </c>
      <c r="H9" s="96">
        <f t="shared" si="1"/>
        <v>45574892</v>
      </c>
      <c r="I9" s="35"/>
    </row>
    <row r="10" spans="1:9" ht="15.75">
      <c r="A10" s="1">
        <v>23955</v>
      </c>
      <c r="B10" s="11"/>
      <c r="C10" s="34">
        <v>2.2000000000000002</v>
      </c>
      <c r="D10" s="35">
        <v>5.7016</v>
      </c>
      <c r="E10" s="36">
        <v>8.0000000000000004E-4</v>
      </c>
      <c r="F10" s="36">
        <f t="shared" si="0"/>
        <v>40000</v>
      </c>
      <c r="G10" s="37">
        <v>1496.3939360000002</v>
      </c>
      <c r="H10" s="96">
        <f t="shared" si="1"/>
        <v>59855757.440000005</v>
      </c>
      <c r="I10" s="35"/>
    </row>
    <row r="11" spans="1:9" ht="15.75">
      <c r="A11" s="1">
        <v>23986</v>
      </c>
      <c r="B11" s="11"/>
      <c r="C11" s="34">
        <v>2.2000000000000002</v>
      </c>
      <c r="D11" s="35">
        <v>9.9017999999999997</v>
      </c>
      <c r="E11" s="38">
        <v>1.2999999999999999E-3</v>
      </c>
      <c r="F11" s="36">
        <f t="shared" si="0"/>
        <v>65000</v>
      </c>
      <c r="G11" s="37">
        <v>1777.390251</v>
      </c>
      <c r="H11" s="96">
        <f t="shared" si="1"/>
        <v>115530366.315</v>
      </c>
      <c r="I11" s="35"/>
    </row>
    <row r="12" spans="1:9" ht="15.75">
      <c r="A12" s="1">
        <v>24016</v>
      </c>
      <c r="B12" s="11"/>
      <c r="C12" s="34">
        <v>2.2000000000000002</v>
      </c>
      <c r="D12" s="35">
        <v>7.1264000000000003</v>
      </c>
      <c r="E12" s="38">
        <v>8.9999999999999998E-4</v>
      </c>
      <c r="F12" s="36">
        <f t="shared" si="0"/>
        <v>45000</v>
      </c>
      <c r="G12" s="37">
        <v>1336.7795000000001</v>
      </c>
      <c r="H12" s="96">
        <f t="shared" si="1"/>
        <v>60155077.500000007</v>
      </c>
      <c r="I12" s="35"/>
    </row>
    <row r="13" spans="1:9" ht="15.75">
      <c r="A13" s="1">
        <v>24047</v>
      </c>
      <c r="B13" s="11"/>
      <c r="C13" s="34">
        <v>2.2000000000000002</v>
      </c>
      <c r="D13" s="35">
        <v>1.6183000000000001</v>
      </c>
      <c r="E13" s="35">
        <v>2.0000000000000001E-4</v>
      </c>
      <c r="F13" s="36">
        <f t="shared" si="0"/>
        <v>10000</v>
      </c>
      <c r="G13" s="34">
        <v>1262.7524541</v>
      </c>
      <c r="H13" s="96">
        <f t="shared" si="1"/>
        <v>12627524.541000001</v>
      </c>
      <c r="I13" s="35"/>
    </row>
    <row r="14" spans="1:9" ht="15.75">
      <c r="A14" s="1">
        <v>24077</v>
      </c>
      <c r="B14" s="34"/>
      <c r="C14" s="35"/>
      <c r="D14" s="35"/>
      <c r="E14" s="35"/>
      <c r="F14" s="35"/>
      <c r="G14" s="34">
        <v>1009.57945</v>
      </c>
      <c r="H14" s="36">
        <f t="shared" si="1"/>
        <v>0</v>
      </c>
      <c r="I14" s="35"/>
    </row>
    <row r="15" spans="1:9" ht="21.75" customHeight="1">
      <c r="A15" s="60"/>
      <c r="E15" s="39"/>
      <c r="F15" s="39"/>
      <c r="G15" s="61" t="s">
        <v>2</v>
      </c>
      <c r="H15" s="2">
        <f>SUM(H6:H13)</f>
        <v>379346587.296</v>
      </c>
    </row>
    <row r="17" spans="3:10">
      <c r="C17" s="40" t="s">
        <v>48</v>
      </c>
      <c r="D17" s="41">
        <f>D15*C12</f>
        <v>0</v>
      </c>
      <c r="H17" s="42">
        <f>H15/1000000</f>
        <v>379.346587296</v>
      </c>
      <c r="I17" s="40">
        <v>450</v>
      </c>
      <c r="J17" s="40" t="s">
        <v>5</v>
      </c>
    </row>
    <row r="18" spans="3:10">
      <c r="C18" t="s">
        <v>49</v>
      </c>
      <c r="D18" s="43">
        <f>H17</f>
        <v>379.346587296</v>
      </c>
      <c r="F18" s="40"/>
      <c r="G18" s="40"/>
      <c r="H18" s="40"/>
      <c r="I18" s="40">
        <v>60000</v>
      </c>
      <c r="J18" t="s">
        <v>4</v>
      </c>
    </row>
    <row r="19" spans="3:10">
      <c r="H19" t="s">
        <v>50</v>
      </c>
      <c r="I19">
        <f>I18*D15/450</f>
        <v>0</v>
      </c>
      <c r="J19" t="s">
        <v>4</v>
      </c>
    </row>
    <row r="20" spans="3:10">
      <c r="C20" t="s">
        <v>51</v>
      </c>
      <c r="D20" s="44">
        <f>D18-D17</f>
        <v>379.346587296</v>
      </c>
      <c r="I20">
        <f>I19/1000000</f>
        <v>0</v>
      </c>
      <c r="J20" t="s">
        <v>0</v>
      </c>
    </row>
  </sheetData>
  <mergeCells count="1">
    <mergeCell ref="A1:I1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มาตรการ 1 Diesel FO สนง.กกพ.</vt:lpstr>
      <vt:lpstr>มาตรการ 4 กกพ_RE</vt:lpstr>
      <vt:lpstr>'มาตรการ 1 Diesel FO สนง.กกพ.'!Print_Area</vt:lpstr>
      <vt:lpstr>'มาตรการ 4 กกพ_RE'!Print_Area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Prsp</dc:creator>
  <cp:lastModifiedBy>ttt</cp:lastModifiedBy>
  <cp:lastPrinted>2022-12-19T07:45:37Z</cp:lastPrinted>
  <dcterms:created xsi:type="dcterms:W3CDTF">2022-12-02T01:50:24Z</dcterms:created>
  <dcterms:modified xsi:type="dcterms:W3CDTF">2022-12-19T07:46:18Z</dcterms:modified>
</cp:coreProperties>
</file>