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9.0.57\กยผ\ALL Policy\21 สถานการณ์ฉุกเฉินด้านพลังงาน\02 ประชุมอนุกรรมการฉุกเฉินด้านพลังงาน\ปี 2567\05 ประชุมอนุฉุกเฉิน_3-67-ธค67\2-หนังสือเชิญ\"/>
    </mc:Choice>
  </mc:AlternateContent>
  <xr:revisionPtr revIDLastSave="0" documentId="13_ncr:1_{43FF6E16-B800-44B9-A5FF-1C4643E220B4}" xr6:coauthVersionLast="36" xr6:coauthVersionMax="47" xr10:uidLastSave="{00000000-0000-0000-0000-000000000000}"/>
  <bookViews>
    <workbookView xWindow="0" yWindow="0" windowWidth="15300" windowHeight="7065" tabRatio="919" xr2:uid="{B10D3394-41AA-4AAD-997F-4E81E9DEB420}"/>
  </bookViews>
  <sheets>
    <sheet name="รวมผลประหยัด2567" sheetId="16" r:id="rId1"/>
    <sheet name="ราคา Spot LNG" sheetId="20" r:id="rId2"/>
    <sheet name="1. กฟผ. MM-T8 " sheetId="12" r:id="rId3"/>
    <sheet name="2. กฟผ. MM-T4" sheetId="21" r:id="rId4"/>
    <sheet name="3. สกพ_RE" sheetId="8" r:id="rId5"/>
    <sheet name="4. กฟผ. THPC" sheetId="22" r:id="rId6"/>
    <sheet name="5. พพ_Solar อุต" sheetId="25" r:id="rId7"/>
    <sheet name="6. พพ_EE อุต" sheetId="17" r:id="rId8"/>
    <sheet name="7. ชธ. ก๊าซ" sheetId="24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8" l="1"/>
  <c r="P11" i="8"/>
  <c r="P10" i="8"/>
  <c r="P9" i="8"/>
  <c r="P8" i="8"/>
  <c r="P7" i="8"/>
  <c r="P6" i="8"/>
  <c r="P5" i="8"/>
  <c r="P4" i="8"/>
  <c r="O3" i="8"/>
  <c r="P3" i="8" s="1"/>
  <c r="D15" i="25"/>
  <c r="D17" i="25" s="1"/>
  <c r="G10" i="25"/>
  <c r="F10" i="25"/>
  <c r="I10" i="25" s="1"/>
  <c r="I9" i="25"/>
  <c r="G9" i="25"/>
  <c r="F9" i="25"/>
  <c r="G8" i="25"/>
  <c r="F8" i="25"/>
  <c r="I8" i="25" s="1"/>
  <c r="I7" i="25"/>
  <c r="G7" i="25"/>
  <c r="F7" i="25"/>
  <c r="P6" i="25"/>
  <c r="G6" i="25"/>
  <c r="F6" i="25"/>
  <c r="I6" i="25" s="1"/>
  <c r="P5" i="25"/>
  <c r="G5" i="25"/>
  <c r="F5" i="25"/>
  <c r="I5" i="25" s="1"/>
  <c r="P4" i="25"/>
  <c r="I4" i="25"/>
  <c r="G4" i="25"/>
  <c r="F4" i="25"/>
  <c r="P3" i="25"/>
  <c r="G3" i="25"/>
  <c r="G15" i="25" s="1"/>
  <c r="F3" i="25"/>
  <c r="I3" i="25" s="1"/>
  <c r="I15" i="25" s="1"/>
  <c r="I16" i="25" s="1"/>
  <c r="K9" i="12"/>
  <c r="J11" i="12" s="1"/>
  <c r="H4" i="22"/>
  <c r="I4" i="22" s="1"/>
  <c r="D4" i="22"/>
  <c r="G10" i="8"/>
  <c r="D15" i="8"/>
  <c r="D17" i="8" s="1"/>
  <c r="J10" i="12"/>
  <c r="J14" i="12"/>
  <c r="D4" i="12"/>
  <c r="D18" i="25" l="1"/>
  <c r="D19" i="25" s="1"/>
  <c r="J13" i="12"/>
  <c r="J4" i="12"/>
  <c r="J12" i="12"/>
  <c r="J15" i="12"/>
  <c r="J9" i="12"/>
  <c r="J8" i="12"/>
  <c r="J7" i="12"/>
  <c r="J6" i="12"/>
  <c r="J5" i="12"/>
  <c r="D13" i="17" l="1"/>
  <c r="D12" i="17"/>
  <c r="L49" i="24" l="1"/>
  <c r="D50" i="24"/>
  <c r="I50" i="24" s="1"/>
  <c r="L51" i="24"/>
  <c r="L52" i="24"/>
  <c r="L55" i="24"/>
  <c r="D56" i="24"/>
  <c r="L56" i="24"/>
  <c r="L57" i="24"/>
  <c r="G58" i="24"/>
  <c r="L58" i="24" s="1"/>
  <c r="G61" i="24"/>
  <c r="L61" i="24" s="1"/>
  <c r="H62" i="24"/>
  <c r="K51" i="24" l="1"/>
  <c r="I51" i="24"/>
  <c r="K55" i="24"/>
  <c r="I61" i="24"/>
  <c r="L50" i="24"/>
  <c r="K50" i="24"/>
  <c r="I56" i="24"/>
  <c r="K52" i="24"/>
  <c r="I55" i="24"/>
  <c r="K56" i="24"/>
  <c r="K57" i="24"/>
  <c r="I52" i="24"/>
  <c r="K58" i="24"/>
  <c r="I58" i="24"/>
  <c r="I57" i="24"/>
  <c r="K61" i="24"/>
  <c r="D13" i="21" l="1"/>
  <c r="D14" i="21"/>
  <c r="L22" i="24" l="1"/>
  <c r="L37" i="24"/>
  <c r="L32" i="24"/>
  <c r="L27" i="24"/>
  <c r="D20" i="17" l="1"/>
  <c r="D7" i="17"/>
  <c r="G7" i="17" s="1"/>
  <c r="D8" i="17"/>
  <c r="G8" i="17" s="1"/>
  <c r="D9" i="17"/>
  <c r="G9" i="17" s="1"/>
  <c r="D10" i="17"/>
  <c r="D11" i="17"/>
  <c r="G11" i="17" s="1"/>
  <c r="G10" i="17"/>
  <c r="F6" i="8"/>
  <c r="G8" i="8"/>
  <c r="G9" i="8"/>
  <c r="G7" i="8"/>
  <c r="F8" i="8"/>
  <c r="I8" i="8" s="1"/>
  <c r="F9" i="8"/>
  <c r="I9" i="8" s="1"/>
  <c r="F10" i="8"/>
  <c r="I10" i="8" s="1"/>
  <c r="F7" i="8"/>
  <c r="I7" i="8" s="1"/>
  <c r="H8" i="22" l="1"/>
  <c r="I8" i="22" s="1"/>
  <c r="D8" i="22"/>
  <c r="D7" i="22"/>
  <c r="H7" i="21"/>
  <c r="D8" i="21"/>
  <c r="G7" i="12"/>
  <c r="D12" i="12"/>
  <c r="D8" i="12"/>
  <c r="D9" i="12"/>
  <c r="D10" i="12"/>
  <c r="D11" i="12"/>
  <c r="H8" i="21" l="1"/>
  <c r="G8" i="12"/>
  <c r="H8" i="12" s="1"/>
  <c r="I8" i="12" s="1"/>
  <c r="I8" i="21"/>
  <c r="F16" i="12"/>
  <c r="E20" i="17"/>
  <c r="D18" i="17"/>
  <c r="B11" i="16" l="1"/>
  <c r="D3" i="24"/>
  <c r="D4" i="17"/>
  <c r="G4" i="17" s="1"/>
  <c r="I3" i="8"/>
  <c r="D5" i="12"/>
  <c r="D6" i="12"/>
  <c r="D7" i="12"/>
  <c r="C11" i="16" l="1"/>
  <c r="B5" i="16"/>
  <c r="F4" i="8"/>
  <c r="I4" i="8" s="1"/>
  <c r="F5" i="8"/>
  <c r="I5" i="8" s="1"/>
  <c r="I6" i="8"/>
  <c r="I15" i="8" l="1"/>
  <c r="I16" i="8" s="1"/>
  <c r="G6" i="8"/>
  <c r="G5" i="8"/>
  <c r="G4" i="8"/>
  <c r="G15" i="8" s="1"/>
  <c r="D18" i="8" s="1"/>
  <c r="D19" i="8" s="1"/>
  <c r="D5" i="21"/>
  <c r="D6" i="21"/>
  <c r="D7" i="21"/>
  <c r="D9" i="21"/>
  <c r="D10" i="21"/>
  <c r="D11" i="21"/>
  <c r="D12" i="21"/>
  <c r="D15" i="21"/>
  <c r="D4" i="21"/>
  <c r="D5" i="22"/>
  <c r="D16" i="22" s="1"/>
  <c r="G20" i="22" s="1"/>
  <c r="D6" i="22"/>
  <c r="D13" i="12"/>
  <c r="D14" i="12"/>
  <c r="D15" i="12"/>
  <c r="D16" i="21" l="1"/>
  <c r="G19" i="21" s="1"/>
  <c r="B4" i="16" s="1"/>
  <c r="D16" i="12"/>
  <c r="G20" i="12" s="1"/>
  <c r="B3" i="16" s="1"/>
  <c r="B6" i="16"/>
  <c r="C5" i="16" l="1"/>
  <c r="D5" i="16" s="1"/>
  <c r="D11" i="16"/>
  <c r="G14" i="17"/>
  <c r="G15" i="17"/>
  <c r="D6" i="17"/>
  <c r="G6" i="17" s="1"/>
  <c r="D5" i="17"/>
  <c r="G5" i="17" s="1"/>
  <c r="L46" i="24" l="1"/>
  <c r="L45" i="24"/>
  <c r="L44" i="24"/>
  <c r="D44" i="24"/>
  <c r="L43" i="24"/>
  <c r="L41" i="24"/>
  <c r="L40" i="24"/>
  <c r="L39" i="24"/>
  <c r="D39" i="24"/>
  <c r="L38" i="24"/>
  <c r="L36" i="24"/>
  <c r="L35" i="24"/>
  <c r="L34" i="24"/>
  <c r="D34" i="24"/>
  <c r="L33" i="24"/>
  <c r="L31" i="24"/>
  <c r="L30" i="24"/>
  <c r="L29" i="24"/>
  <c r="D29" i="24"/>
  <c r="L28" i="24"/>
  <c r="L26" i="24"/>
  <c r="L25" i="24"/>
  <c r="L24" i="24"/>
  <c r="D24" i="24"/>
  <c r="L23" i="24"/>
  <c r="L21" i="24"/>
  <c r="L20" i="24"/>
  <c r="L19" i="24"/>
  <c r="D19" i="24"/>
  <c r="L15" i="24"/>
  <c r="D15" i="24"/>
  <c r="L14" i="24"/>
  <c r="L13" i="24"/>
  <c r="L12" i="24"/>
  <c r="L11" i="24"/>
  <c r="D11" i="24"/>
  <c r="L10" i="24"/>
  <c r="L9" i="24"/>
  <c r="L8" i="24"/>
  <c r="L7" i="24"/>
  <c r="D7" i="24"/>
  <c r="L6" i="24"/>
  <c r="K5" i="24"/>
  <c r="L3" i="24"/>
  <c r="K45" i="24" l="1"/>
  <c r="K49" i="24"/>
  <c r="I49" i="24"/>
  <c r="K22" i="24"/>
  <c r="I22" i="24"/>
  <c r="I21" i="24"/>
  <c r="K35" i="24"/>
  <c r="K37" i="24"/>
  <c r="I37" i="24"/>
  <c r="K31" i="24"/>
  <c r="K32" i="24"/>
  <c r="I32" i="24"/>
  <c r="I15" i="24"/>
  <c r="K15" i="24"/>
  <c r="I8" i="24"/>
  <c r="K8" i="24"/>
  <c r="L4" i="24"/>
  <c r="K4" i="24"/>
  <c r="I4" i="24"/>
  <c r="K13" i="24"/>
  <c r="I13" i="24"/>
  <c r="I11" i="24"/>
  <c r="K11" i="24"/>
  <c r="K10" i="24"/>
  <c r="K9" i="24"/>
  <c r="I9" i="24"/>
  <c r="L5" i="24"/>
  <c r="I5" i="24"/>
  <c r="I28" i="24"/>
  <c r="K27" i="24"/>
  <c r="I27" i="24"/>
  <c r="L18" i="24"/>
  <c r="I18" i="24"/>
  <c r="K18" i="24"/>
  <c r="I29" i="24"/>
  <c r="I25" i="24"/>
  <c r="K25" i="24"/>
  <c r="I33" i="24"/>
  <c r="I46" i="24"/>
  <c r="K24" i="24"/>
  <c r="K17" i="24"/>
  <c r="L17" i="24"/>
  <c r="I17" i="24"/>
  <c r="I31" i="24"/>
  <c r="K46" i="24"/>
  <c r="K28" i="24"/>
  <c r="K16" i="24"/>
  <c r="I16" i="24"/>
  <c r="L16" i="24"/>
  <c r="K39" i="24"/>
  <c r="K43" i="24"/>
  <c r="K29" i="24"/>
  <c r="K33" i="24"/>
  <c r="I36" i="24"/>
  <c r="K36" i="24"/>
  <c r="K6" i="24"/>
  <c r="K14" i="24"/>
  <c r="K19" i="24"/>
  <c r="K23" i="24"/>
  <c r="I26" i="24"/>
  <c r="K40" i="24"/>
  <c r="I3" i="24"/>
  <c r="I23" i="24"/>
  <c r="K26" i="24"/>
  <c r="I30" i="24"/>
  <c r="K44" i="24"/>
  <c r="I19" i="24"/>
  <c r="I12" i="24"/>
  <c r="K30" i="24"/>
  <c r="I34" i="24"/>
  <c r="I38" i="24"/>
  <c r="K12" i="24"/>
  <c r="I20" i="24"/>
  <c r="K34" i="24"/>
  <c r="K38" i="24"/>
  <c r="I14" i="24"/>
  <c r="I7" i="24"/>
  <c r="K20" i="24"/>
  <c r="I24" i="24"/>
  <c r="K41" i="24"/>
  <c r="I45" i="24"/>
  <c r="K7" i="24"/>
  <c r="I10" i="24"/>
  <c r="K21" i="24"/>
  <c r="I6" i="24"/>
  <c r="I35" i="24"/>
  <c r="K3" i="24"/>
  <c r="L62" i="24" l="1"/>
  <c r="L63" i="24" s="1"/>
  <c r="B10" i="16" s="1"/>
  <c r="K62" i="24"/>
  <c r="K63" i="24" s="1"/>
  <c r="I62" i="24"/>
  <c r="K65" i="24" l="1"/>
  <c r="C10" i="16"/>
  <c r="D10" i="16" s="1"/>
  <c r="D8" i="16"/>
  <c r="H7" i="22"/>
  <c r="I7" i="22" s="1"/>
  <c r="H6" i="22"/>
  <c r="I6" i="22" s="1"/>
  <c r="H5" i="22"/>
  <c r="H16" i="22" s="1"/>
  <c r="H20" i="22" s="1"/>
  <c r="I20" i="22" s="1"/>
  <c r="H4" i="21"/>
  <c r="I7" i="21"/>
  <c r="H6" i="21"/>
  <c r="I6" i="21" s="1"/>
  <c r="H5" i="21"/>
  <c r="I5" i="21" s="1"/>
  <c r="H7" i="12"/>
  <c r="I7" i="12" s="1"/>
  <c r="H15" i="12"/>
  <c r="I15" i="12" s="1"/>
  <c r="G12" i="17"/>
  <c r="G13" i="17"/>
  <c r="G5" i="12"/>
  <c r="H5" i="12" s="1"/>
  <c r="G6" i="12"/>
  <c r="H6" i="12" s="1"/>
  <c r="I6" i="12" s="1"/>
  <c r="G4" i="12"/>
  <c r="H4" i="12" s="1"/>
  <c r="I4" i="12" s="1"/>
  <c r="G16" i="17" l="1"/>
  <c r="D9" i="16" s="1"/>
  <c r="H10" i="21"/>
  <c r="I10" i="21" s="1"/>
  <c r="G10" i="12"/>
  <c r="H10" i="12" s="1"/>
  <c r="I10" i="12" s="1"/>
  <c r="G12" i="12"/>
  <c r="H12" i="12" s="1"/>
  <c r="I12" i="12" s="1"/>
  <c r="H12" i="21"/>
  <c r="I12" i="21" s="1"/>
  <c r="H9" i="21"/>
  <c r="I9" i="21" s="1"/>
  <c r="G9" i="12"/>
  <c r="H9" i="12" s="1"/>
  <c r="I9" i="12" s="1"/>
  <c r="G11" i="12"/>
  <c r="H11" i="12" s="1"/>
  <c r="I11" i="12" s="1"/>
  <c r="H11" i="21"/>
  <c r="I11" i="21" s="1"/>
  <c r="I4" i="21"/>
  <c r="I5" i="12"/>
  <c r="G14" i="12"/>
  <c r="H14" i="12" s="1"/>
  <c r="I14" i="12" s="1"/>
  <c r="H14" i="21"/>
  <c r="I14" i="21" s="1"/>
  <c r="G13" i="12"/>
  <c r="H13" i="12" s="1"/>
  <c r="H13" i="21"/>
  <c r="I13" i="21" s="1"/>
  <c r="I5" i="22"/>
  <c r="I16" i="22" s="1"/>
  <c r="H16" i="21" l="1"/>
  <c r="H19" i="21" s="1"/>
  <c r="I16" i="21"/>
  <c r="C4" i="16"/>
  <c r="D4" i="16" s="1"/>
  <c r="I19" i="21"/>
  <c r="H16" i="12"/>
  <c r="H20" i="12" s="1"/>
  <c r="I13" i="12"/>
  <c r="I16" i="12" s="1"/>
  <c r="C6" i="16"/>
  <c r="D6" i="16" s="1"/>
  <c r="C3" i="16" l="1"/>
  <c r="D3" i="16" s="1"/>
  <c r="I20" i="12"/>
  <c r="C2" i="16" l="1"/>
  <c r="C12" i="16" l="1"/>
  <c r="B2" i="16" l="1"/>
  <c r="B12" i="16" l="1"/>
  <c r="D2" i="16"/>
  <c r="D12" i="16" s="1"/>
</calcChain>
</file>

<file path=xl/sharedStrings.xml><?xml version="1.0" encoding="utf-8"?>
<sst xmlns="http://schemas.openxmlformats.org/spreadsheetml/2006/main" count="218" uniqueCount="87">
  <si>
    <t>Energy</t>
  </si>
  <si>
    <t>GWh</t>
  </si>
  <si>
    <t>EP</t>
  </si>
  <si>
    <t>ปริมาณเทียบเท่า LNG</t>
  </si>
  <si>
    <t>MMBTU</t>
  </si>
  <si>
    <t>ล้านตัน</t>
  </si>
  <si>
    <t>เดือน</t>
  </si>
  <si>
    <t>ราคา LNG</t>
  </si>
  <si>
    <t xml:space="preserve">บาท/mmbtu </t>
  </si>
  <si>
    <t>บาท/kWh</t>
  </si>
  <si>
    <t>Energy ที่ลดลงได้</t>
  </si>
  <si>
    <t>มาตรการเพิ่มการผลิตไฟฟ้าจากโรงไฟฟ้าแม่เมาะ เครื่องที่ 8 (กฟผ.)</t>
  </si>
  <si>
    <t>รวม</t>
  </si>
  <si>
    <t>ส่วนต่าง</t>
  </si>
  <si>
    <t>ต้นทุนเทียบเท่าจากการใช้ LNG</t>
  </si>
  <si>
    <t>ส่วนลดเทียบเท่าจากการใช้ LNG</t>
  </si>
  <si>
    <t>มาตรการการนำโรงไฟฟ้าแม่เมาะ หน่วยที่ 4 กลับมาผลิตไฟฟ้า (กฟผ.)</t>
  </si>
  <si>
    <t xml:space="preserve">มาตรการรับซื้อไฟฟ้าพลังงานน้ำระยะสั้นเพิ่มเติม จาก สปป.ลาว โครงการเทินหินบุน  (กฟผ.) </t>
  </si>
  <si>
    <t>ล้านบาท</t>
  </si>
  <si>
    <t>บาท/mmbtu</t>
  </si>
  <si>
    <t>$/mmbtu</t>
  </si>
  <si>
    <t>บาท</t>
  </si>
  <si>
    <t>ราคา Spot</t>
  </si>
  <si>
    <t>อัตราแลกเปลี่ยน</t>
  </si>
  <si>
    <t>ต้นทุนมาตรการ</t>
  </si>
  <si>
    <t>(1)
ราคา LNG
$/MMBTU</t>
  </si>
  <si>
    <t>(2) 
อัตราแลกเปลี่ยน
บาท/$</t>
  </si>
  <si>
    <t>(3) = (1)*(2)
ราคา LNG
บาท/MMBTU</t>
  </si>
  <si>
    <t>แหล่ง</t>
  </si>
  <si>
    <t xml:space="preserve">(4)
ต้นทุนก๊าซในมาตรการที่ 2 (บาท/MMBTU)
</t>
  </si>
  <si>
    <t>(5)
ปริมาณ
MMBTU</t>
  </si>
  <si>
    <t>ปริมาณ
หน่วยล้านตัน
เทียบเท่า LNG
(ตามที่รายงานใน Dashboard)</t>
  </si>
  <si>
    <t>(6) = (3-4)*5
ประหยัด
(บาท)</t>
  </si>
  <si>
    <t>แหล่งอาทิตย์</t>
  </si>
  <si>
    <t>แหล่งยาดานา</t>
  </si>
  <si>
    <t>Total</t>
  </si>
  <si>
    <t>มาตรการรับซื้อไฟฟ้าระยะสั้นจากพลังงานทดแทนเพิ่มขึ้น (สำนักงาน กกพ.)</t>
  </si>
  <si>
    <t>(1)
ราคาไฟฟ้าตามราคา LNG
บาท/หน่วย</t>
  </si>
  <si>
    <t>(2)
ราคาไฟฟ้าในมาตรการที่ 4
(บาท/หน่วย)</t>
  </si>
  <si>
    <t>(3)
ปริมาณไฟฟ้า
หน่วยไฟฟ้า (ล้านหน่วย)</t>
  </si>
  <si>
    <t>(4)
หน่วยล้านตันเทียบเท่า LNG
(ตามที่รายงานใน Dashboard)</t>
  </si>
  <si>
    <t>LNG (MMBTU)</t>
  </si>
  <si>
    <t>ต้นทุน LNG 3*5</t>
  </si>
  <si>
    <t>ต้นทุนก๊าซ 4*5</t>
  </si>
  <si>
    <t>ต้นทุนมาตรการ (1)
(ล้านบาท)</t>
  </si>
  <si>
    <t>ต้นทุนกรณีใช้ Spot LNG (2)
(ล้านบาท)</t>
  </si>
  <si>
    <t>มาตรการ/หน่วยงานรับผิดชอบ</t>
  </si>
  <si>
    <t>Baht/$</t>
  </si>
  <si>
    <t>มาตรการจัดหาก๊าซในประเทศและเพื่อนบ้านให้ได้มากที่สุด (ชธ.)</t>
  </si>
  <si>
    <t>มาตรการขอความร่วมมือประหยัดพลังงานภาคธุรกิจ/อุตสาหกรรม (พพ.)</t>
  </si>
  <si>
    <t>แปลง G2/61</t>
  </si>
  <si>
    <t>แปลง B-17-01</t>
  </si>
  <si>
    <t>หมายเหตุ:</t>
  </si>
  <si>
    <t>ต้นทุนไฟฟ้าจริง</t>
  </si>
  <si>
    <t>ต้นทุนกรณีใช้ Spot LNG</t>
  </si>
  <si>
    <t xml:space="preserve">Heat Rate WW-CC4 
(BTU/kwh)
</t>
  </si>
  <si>
    <t>LNG Spot
บาท/mmbtu</t>
  </si>
  <si>
    <t>ราคาไฟฟ้าตามราคา LNG
(บาท/หน่วย)</t>
  </si>
  <si>
    <t>เดือน มี.ค. ขาดข้อมูล PEA จำนวน 3 ราย</t>
  </si>
  <si>
    <t>เดือน เม.ย. PEA ยังไม่รายงานหน่วยผลิตไฟฟ้า</t>
  </si>
  <si>
    <t xml:space="preserve">(5) = (1-2)*3
ประหยัด
(ล้านบาท)
</t>
  </si>
  <si>
    <t>ต้นทุนมาตรการ (บาท)</t>
  </si>
  <si>
    <t xml:space="preserve">ต้นทุน LNG </t>
  </si>
  <si>
    <t>ราคา LNG (บาท/MMBTU)</t>
  </si>
  <si>
    <t>รวมราคา LNG (บาท)</t>
  </si>
  <si>
    <t>ผลประหยัด</t>
  </si>
  <si>
    <t>-</t>
  </si>
  <si>
    <t>gwh เป็นล้านตัน</t>
  </si>
  <si>
    <t xml:space="preserve">หมายเหตุ 
เดือนที่ดำเนินมาตรการ </t>
  </si>
  <si>
    <t>ข้อมูล กฟภ. รายงานถึงเดือนสิงหาคม 2566</t>
  </si>
  <si>
    <t>แหล่งซอติก้า</t>
  </si>
  <si>
    <t>แหล่งสินภูฮ่อม</t>
  </si>
  <si>
    <t>ผลประโยชน์ ทางการเงิน 
(3) = (2)-(1)
(ล้านบาท)</t>
  </si>
  <si>
    <t>ใช้น้ำมันดีเซลและน้ำมันเตาตามมติ กกพ. (สำนักงาน กกพ./กฟผ./ธพ.)</t>
  </si>
  <si>
    <t>1. เพิ่มการผลิตไฟฟ้าจากโรงไฟฟ้าแม่เมาะ หน่วยที่ 8 (กฟผ.)</t>
  </si>
  <si>
    <t>2. การนำโรงไฟฟ้าแม่เมาะ หน่วยที่ 4 กลับมาผลิตไฟฟ้า (กฟผ.)</t>
  </si>
  <si>
    <t>3. รับซื้อไฟฟ้าระยะสั้นจากพลังงานทดแทนเพิ่มขึ้น (สำนักงาน กกพ.)</t>
  </si>
  <si>
    <t>4. รับซื้อไฟฟ้าพลังงานน้ำระยะสั้นเพิ่มเติม จาก สปป.ลาว (โครงการเทินหินบุน) (กฟผ.)</t>
  </si>
  <si>
    <t>5 การรับซื้อไฟฟ้าโซลาร์หลังคาภาคอุตสาหกรรมเพิ่มเติม (พพ. / สำนักงาน กกพ.)</t>
  </si>
  <si>
    <t>2567 ไม่มีแผนดำเนินการ</t>
  </si>
  <si>
    <t>6. มาตรการขอความร่วมมือประหยัดพลังงานในภาคธุรกิจ/อุตสาหกรรม (พพ.)</t>
  </si>
  <si>
    <t>การเจรจาเพื่อลดการรับซื้อไฟฟ้าภาคสมัครใจจาก  SPP Firm ประเภท Co-generation ที่ใช้เชื้อเพลิง ก๊าซธรรมชาติ (กฟผ.)</t>
  </si>
  <si>
    <t>การบริหารจัดการเพื่อให้เกิดการลดการใช้ก๊าซธรรมชาติในภาคปิโตรเคมี และภาคอุตสาหกรรม (กกพ./ปตท.)</t>
  </si>
  <si>
    <t>7. จัดหาก๊าซในประเทศและเพื่อนบ้านให้ได้มากที่สุด (ชธ.)</t>
  </si>
  <si>
    <t>มาตรการการรับซื้อไฟฟ้าโซลาร์หลังคาภาคอุตสาหกรรมเพิ่มเติม (พพ. / สำนักงาน กกพ.)</t>
  </si>
  <si>
    <t>ราคา Spot LNG อ้างอิงจาก กกพ. 2567</t>
  </si>
  <si>
    <t xml:space="preserve">ยังไม่รวมข้อมูลจาก PEA (กลุ่ม VSPP)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</si>
</sst>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_(* #,##0_);_(* \(#,##0\);_(* &quot;-&quot;??_);_(@_)"/>
    <numFmt numFmtId="167" formatCode="0.0000"/>
    <numFmt numFmtId="168" formatCode="_(* #,##0.00000_);_(* \(#,##0.00000\);_(* &quot;-&quot;??_);_(@_)"/>
    <numFmt numFmtId="169" formatCode="_(* #,##0.0000_);_(* \(#,##0.0000\);_(* &quot;-&quot;??_);_(@_)"/>
    <numFmt numFmtId="170" formatCode="0.000000"/>
    <numFmt numFmtId="171" formatCode="_(* #,##0.000_);_(* \(#,##0.000\);_(* &quot;-&quot;??_);_(@_)"/>
    <numFmt numFmtId="172" formatCode="_-* #,##0_-;\-* #,##0_-;_-* &quot;-&quot;??_-;_-@_-"/>
    <numFmt numFmtId="173" formatCode="_-* #,##0.0000_-;\-* #,##0.0000_-;_-* &quot;-&quot;??_-;_-@_-"/>
    <numFmt numFmtId="174" formatCode="0.000"/>
    <numFmt numFmtId="175" formatCode="_-* #,##0.0_-;\-* #,##0.0_-;_-* &quot;-&quot;??_-;_-@_-"/>
    <numFmt numFmtId="176" formatCode="0.00000"/>
    <numFmt numFmtId="177" formatCode="_-* #,##0.00000_-;\-* #,##0.00000_-;_-* &quot;-&quot;??_-;_-@_-"/>
  </numFmts>
  <fonts count="41">
    <font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ahoma"/>
      <family val="2"/>
    </font>
    <font>
      <sz val="14"/>
      <color theme="1"/>
      <name val="Calibri"/>
      <family val="2"/>
      <scheme val="minor"/>
    </font>
    <font>
      <sz val="16"/>
      <color theme="1"/>
      <name val="TH SarabunPSK"/>
      <family val="2"/>
    </font>
    <font>
      <sz val="12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Tahoma"/>
      <family val="2"/>
    </font>
    <font>
      <b/>
      <sz val="11"/>
      <color rgb="FFFF0000"/>
      <name val="Tahoma"/>
      <family val="2"/>
    </font>
    <font>
      <sz val="11"/>
      <name val="Tahoma"/>
      <family val="2"/>
    </font>
    <font>
      <sz val="11"/>
      <color rgb="FFFF0000"/>
      <name val="Tahoma"/>
      <family val="2"/>
    </font>
    <font>
      <b/>
      <sz val="14"/>
      <color theme="1"/>
      <name val="Tahoma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Calibri"/>
      <family val="2"/>
      <scheme val="minor"/>
    </font>
    <font>
      <b/>
      <sz val="12"/>
      <color rgb="FF000000"/>
      <name val="Tahoma"/>
      <family val="2"/>
    </font>
    <font>
      <sz val="14"/>
      <color rgb="FF000000"/>
      <name val="Tahoma"/>
      <family val="2"/>
    </font>
    <font>
      <sz val="14"/>
      <name val="Tahoma"/>
      <family val="2"/>
    </font>
    <font>
      <sz val="12"/>
      <color theme="4"/>
      <name val="Tahoma"/>
      <family val="2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charset val="222"/>
      <scheme val="minor"/>
    </font>
    <font>
      <b/>
      <sz val="12"/>
      <color rgb="FFFF0000"/>
      <name val="Tahoma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9"/>
      <color theme="1"/>
      <name val="Tahoma"/>
      <family val="2"/>
    </font>
    <font>
      <sz val="12"/>
      <color rgb="FFC00000"/>
      <name val="Tahoma"/>
      <family val="2"/>
    </font>
    <font>
      <b/>
      <sz val="14"/>
      <name val="Tahoma"/>
      <family val="2"/>
    </font>
    <font>
      <sz val="16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15" fillId="0" borderId="0"/>
    <xf numFmtId="43" fontId="15" fillId="0" borderId="0" applyFont="0" applyFill="0" applyBorder="0" applyAlignment="0" applyProtection="0"/>
  </cellStyleXfs>
  <cellXfs count="293">
    <xf numFmtId="0" fontId="0" fillId="0" borderId="0" xfId="0"/>
    <xf numFmtId="165" fontId="0" fillId="0" borderId="0" xfId="1" applyNumberFormat="1" applyFont="1" applyAlignment="1">
      <alignment horizontal="right"/>
    </xf>
    <xf numFmtId="165" fontId="0" fillId="0" borderId="0" xfId="1" applyNumberFormat="1" applyFont="1"/>
    <xf numFmtId="0" fontId="0" fillId="0" borderId="1" xfId="0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1" applyFont="1"/>
    <xf numFmtId="0" fontId="2" fillId="0" borderId="1" xfId="0" applyFont="1" applyBorder="1" applyAlignment="1">
      <alignment horizontal="center" vertical="center"/>
    </xf>
    <xf numFmtId="43" fontId="0" fillId="0" borderId="0" xfId="0" applyNumberFormat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/>
    <xf numFmtId="2" fontId="2" fillId="0" borderId="1" xfId="0" applyNumberFormat="1" applyFont="1" applyBorder="1"/>
    <xf numFmtId="170" fontId="0" fillId="0" borderId="0" xfId="0" applyNumberFormat="1"/>
    <xf numFmtId="0" fontId="5" fillId="0" borderId="0" xfId="2"/>
    <xf numFmtId="0" fontId="15" fillId="0" borderId="0" xfId="3"/>
    <xf numFmtId="0" fontId="8" fillId="0" borderId="16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center" wrapText="1"/>
    </xf>
    <xf numFmtId="0" fontId="9" fillId="0" borderId="18" xfId="3" applyFont="1" applyBorder="1" applyAlignment="1">
      <alignment horizontal="center" vertical="center" wrapText="1"/>
    </xf>
    <xf numFmtId="43" fontId="2" fillId="0" borderId="9" xfId="4" applyFont="1" applyBorder="1" applyAlignment="1"/>
    <xf numFmtId="166" fontId="2" fillId="0" borderId="19" xfId="3" applyNumberFormat="1" applyFont="1" applyBorder="1"/>
    <xf numFmtId="43" fontId="2" fillId="0" borderId="1" xfId="4" applyFont="1" applyBorder="1" applyAlignment="1"/>
    <xf numFmtId="166" fontId="2" fillId="0" borderId="20" xfId="3" applyNumberFormat="1" applyFont="1" applyBorder="1"/>
    <xf numFmtId="0" fontId="10" fillId="0" borderId="2" xfId="3" applyFont="1" applyBorder="1" applyAlignment="1">
      <alignment vertical="center"/>
    </xf>
    <xf numFmtId="43" fontId="2" fillId="0" borderId="13" xfId="4" applyFont="1" applyBorder="1" applyAlignment="1"/>
    <xf numFmtId="166" fontId="2" fillId="0" borderId="21" xfId="3" applyNumberFormat="1" applyFont="1" applyBorder="1"/>
    <xf numFmtId="166" fontId="11" fillId="0" borderId="19" xfId="3" applyNumberFormat="1" applyFont="1" applyBorder="1"/>
    <xf numFmtId="166" fontId="11" fillId="0" borderId="20" xfId="3" applyNumberFormat="1" applyFont="1" applyBorder="1"/>
    <xf numFmtId="166" fontId="11" fillId="0" borderId="21" xfId="3" applyNumberFormat="1" applyFont="1" applyBorder="1"/>
    <xf numFmtId="43" fontId="2" fillId="0" borderId="3" xfId="4" applyFont="1" applyBorder="1" applyAlignment="1"/>
    <xf numFmtId="166" fontId="11" fillId="0" borderId="22" xfId="3" applyNumberFormat="1" applyFont="1" applyBorder="1"/>
    <xf numFmtId="43" fontId="2" fillId="0" borderId="14" xfId="4" applyFont="1" applyBorder="1" applyAlignment="1"/>
    <xf numFmtId="166" fontId="11" fillId="0" borderId="15" xfId="3" applyNumberFormat="1" applyFont="1" applyBorder="1"/>
    <xf numFmtId="171" fontId="2" fillId="0" borderId="1" xfId="4" applyNumberFormat="1" applyFont="1" applyBorder="1" applyAlignment="1"/>
    <xf numFmtId="169" fontId="11" fillId="0" borderId="9" xfId="3" applyNumberFormat="1" applyFont="1" applyBorder="1"/>
    <xf numFmtId="169" fontId="11" fillId="0" borderId="1" xfId="3" applyNumberFormat="1" applyFont="1" applyBorder="1"/>
    <xf numFmtId="43" fontId="11" fillId="0" borderId="1" xfId="3" applyNumberFormat="1" applyFont="1" applyBorder="1"/>
    <xf numFmtId="43" fontId="11" fillId="0" borderId="13" xfId="3" applyNumberFormat="1" applyFont="1" applyBorder="1"/>
    <xf numFmtId="0" fontId="13" fillId="0" borderId="0" xfId="3" applyFont="1"/>
    <xf numFmtId="166" fontId="12" fillId="0" borderId="0" xfId="3" applyNumberFormat="1" applyFont="1"/>
    <xf numFmtId="166" fontId="15" fillId="0" borderId="0" xfId="3" applyNumberFormat="1"/>
    <xf numFmtId="0" fontId="12" fillId="3" borderId="16" xfId="3" applyFont="1" applyFill="1" applyBorder="1" applyAlignment="1">
      <alignment horizontal="center"/>
    </xf>
    <xf numFmtId="0" fontId="12" fillId="3" borderId="17" xfId="3" applyFont="1" applyFill="1" applyBorder="1" applyAlignment="1">
      <alignment horizontal="center"/>
    </xf>
    <xf numFmtId="0" fontId="12" fillId="3" borderId="17" xfId="3" applyFont="1" applyFill="1" applyBorder="1"/>
    <xf numFmtId="0" fontId="13" fillId="3" borderId="0" xfId="3" applyFont="1" applyFill="1"/>
    <xf numFmtId="164" fontId="0" fillId="0" borderId="0" xfId="0" applyNumberFormat="1"/>
    <xf numFmtId="172" fontId="0" fillId="0" borderId="0" xfId="0" applyNumberFormat="1"/>
    <xf numFmtId="0" fontId="13" fillId="0" borderId="0" xfId="0" applyFont="1"/>
    <xf numFmtId="165" fontId="13" fillId="0" borderId="0" xfId="1" applyNumberFormat="1" applyFont="1" applyBorder="1"/>
    <xf numFmtId="17" fontId="13" fillId="0" borderId="1" xfId="0" applyNumberFormat="1" applyFont="1" applyBorder="1" applyAlignment="1">
      <alignment horizontal="center"/>
    </xf>
    <xf numFmtId="166" fontId="2" fillId="0" borderId="1" xfId="1" applyNumberFormat="1" applyFont="1" applyFill="1" applyBorder="1"/>
    <xf numFmtId="167" fontId="0" fillId="0" borderId="0" xfId="0" applyNumberFormat="1"/>
    <xf numFmtId="167" fontId="6" fillId="0" borderId="0" xfId="0" applyNumberFormat="1" applyFont="1"/>
    <xf numFmtId="0" fontId="9" fillId="0" borderId="0" xfId="3" applyFont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72" fontId="19" fillId="0" borderId="1" xfId="1" applyNumberFormat="1" applyFont="1" applyFill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172" fontId="11" fillId="0" borderId="1" xfId="1" applyNumberFormat="1" applyFont="1" applyFill="1" applyBorder="1"/>
    <xf numFmtId="165" fontId="2" fillId="0" borderId="0" xfId="1" applyNumberFormat="1" applyFont="1" applyFill="1" applyBorder="1"/>
    <xf numFmtId="0" fontId="3" fillId="0" borderId="0" xfId="0" applyFont="1"/>
    <xf numFmtId="165" fontId="3" fillId="0" borderId="0" xfId="0" applyNumberFormat="1" applyFont="1"/>
    <xf numFmtId="164" fontId="3" fillId="0" borderId="0" xfId="0" applyNumberFormat="1" applyFont="1"/>
    <xf numFmtId="17" fontId="2" fillId="0" borderId="7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24" xfId="0" applyFont="1" applyFill="1" applyBorder="1" applyAlignment="1">
      <alignment horizontal="center" vertical="center"/>
    </xf>
    <xf numFmtId="2" fontId="2" fillId="0" borderId="7" xfId="0" applyNumberFormat="1" applyFont="1" applyBorder="1"/>
    <xf numFmtId="2" fontId="2" fillId="0" borderId="25" xfId="0" applyNumberFormat="1" applyFont="1" applyBorder="1"/>
    <xf numFmtId="2" fontId="2" fillId="0" borderId="3" xfId="0" applyNumberFormat="1" applyFont="1" applyBorder="1"/>
    <xf numFmtId="2" fontId="2" fillId="0" borderId="5" xfId="0" applyNumberFormat="1" applyFont="1" applyBorder="1"/>
    <xf numFmtId="2" fontId="11" fillId="0" borderId="1" xfId="1" applyNumberFormat="1" applyFont="1" applyFill="1" applyBorder="1"/>
    <xf numFmtId="2" fontId="11" fillId="0" borderId="1" xfId="1" applyNumberFormat="1" applyFont="1" applyFill="1" applyBorder="1" applyAlignment="1"/>
    <xf numFmtId="0" fontId="1" fillId="0" borderId="0" xfId="0" applyFont="1"/>
    <xf numFmtId="2" fontId="19" fillId="0" borderId="1" xfId="1" applyNumberFormat="1" applyFont="1" applyFill="1" applyBorder="1"/>
    <xf numFmtId="2" fontId="19" fillId="0" borderId="1" xfId="1" applyNumberFormat="1" applyFont="1" applyBorder="1"/>
    <xf numFmtId="2" fontId="13" fillId="0" borderId="1" xfId="0" applyNumberFormat="1" applyFont="1" applyBorder="1"/>
    <xf numFmtId="164" fontId="11" fillId="0" borderId="1" xfId="1" applyFont="1" applyFill="1" applyBorder="1"/>
    <xf numFmtId="0" fontId="20" fillId="0" borderId="0" xfId="0" applyFont="1"/>
    <xf numFmtId="175" fontId="13" fillId="0" borderId="6" xfId="1" applyNumberFormat="1" applyFont="1" applyBorder="1"/>
    <xf numFmtId="0" fontId="17" fillId="0" borderId="0" xfId="0" applyFont="1"/>
    <xf numFmtId="165" fontId="2" fillId="0" borderId="0" xfId="1" applyNumberFormat="1" applyFont="1"/>
    <xf numFmtId="175" fontId="2" fillId="0" borderId="6" xfId="1" applyNumberFormat="1" applyFont="1" applyBorder="1"/>
    <xf numFmtId="0" fontId="8" fillId="0" borderId="17" xfId="3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0" fillId="0" borderId="10" xfId="3" applyFont="1" applyBorder="1" applyAlignment="1">
      <alignment horizontal="left" vertical="center"/>
    </xf>
    <xf numFmtId="164" fontId="2" fillId="0" borderId="10" xfId="1" applyFont="1" applyBorder="1" applyAlignment="1"/>
    <xf numFmtId="166" fontId="2" fillId="0" borderId="9" xfId="1" applyNumberFormat="1" applyFont="1" applyBorder="1"/>
    <xf numFmtId="172" fontId="15" fillId="0" borderId="0" xfId="1" applyNumberFormat="1" applyFont="1"/>
    <xf numFmtId="0" fontId="10" fillId="0" borderId="1" xfId="3" applyFont="1" applyBorder="1" applyAlignment="1">
      <alignment horizontal="left" vertical="center"/>
    </xf>
    <xf numFmtId="164" fontId="2" fillId="0" borderId="1" xfId="1" applyFont="1" applyBorder="1"/>
    <xf numFmtId="166" fontId="2" fillId="0" borderId="1" xfId="1" applyNumberFormat="1" applyFont="1" applyBorder="1"/>
    <xf numFmtId="164" fontId="2" fillId="0" borderId="1" xfId="1" applyFont="1" applyBorder="1" applyAlignment="1"/>
    <xf numFmtId="0" fontId="10" fillId="0" borderId="13" xfId="3" applyFont="1" applyBorder="1" applyAlignment="1">
      <alignment vertical="center"/>
    </xf>
    <xf numFmtId="164" fontId="2" fillId="0" borderId="13" xfId="1" applyFont="1" applyBorder="1"/>
    <xf numFmtId="166" fontId="2" fillId="0" borderId="13" xfId="1" applyNumberFormat="1" applyFont="1" applyBorder="1"/>
    <xf numFmtId="171" fontId="2" fillId="0" borderId="3" xfId="4" applyNumberFormat="1" applyFont="1" applyBorder="1" applyAlignment="1"/>
    <xf numFmtId="164" fontId="2" fillId="0" borderId="14" xfId="1" applyFont="1" applyBorder="1"/>
    <xf numFmtId="164" fontId="11" fillId="0" borderId="1" xfId="1" applyFont="1" applyBorder="1"/>
    <xf numFmtId="164" fontId="11" fillId="0" borderId="13" xfId="1" applyFont="1" applyBorder="1"/>
    <xf numFmtId="164" fontId="11" fillId="0" borderId="23" xfId="1" applyFont="1" applyBorder="1"/>
    <xf numFmtId="43" fontId="12" fillId="3" borderId="17" xfId="3" applyNumberFormat="1" applyFont="1" applyFill="1" applyBorder="1"/>
    <xf numFmtId="166" fontId="12" fillId="3" borderId="26" xfId="3" applyNumberFormat="1" applyFont="1" applyFill="1" applyBorder="1"/>
    <xf numFmtId="172" fontId="18" fillId="3" borderId="0" xfId="1" applyNumberFormat="1" applyFont="1" applyFill="1"/>
    <xf numFmtId="43" fontId="13" fillId="0" borderId="0" xfId="3" applyNumberFormat="1" applyFont="1"/>
    <xf numFmtId="0" fontId="22" fillId="0" borderId="0" xfId="3" applyFont="1"/>
    <xf numFmtId="0" fontId="0" fillId="0" borderId="0" xfId="3" applyFont="1"/>
    <xf numFmtId="164" fontId="2" fillId="0" borderId="1" xfId="1" applyFont="1" applyFill="1" applyBorder="1" applyAlignment="1"/>
    <xf numFmtId="173" fontId="2" fillId="0" borderId="1" xfId="1" applyNumberFormat="1" applyFont="1" applyFill="1" applyBorder="1" applyAlignment="1"/>
    <xf numFmtId="2" fontId="2" fillId="0" borderId="1" xfId="1" applyNumberFormat="1" applyFont="1" applyFill="1" applyBorder="1" applyAlignment="1"/>
    <xf numFmtId="164" fontId="2" fillId="0" borderId="0" xfId="0" applyNumberFormat="1" applyFont="1"/>
    <xf numFmtId="0" fontId="2" fillId="5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1" applyNumberFormat="1" applyFont="1" applyFill="1" applyBorder="1" applyAlignment="1">
      <alignment horizontal="center"/>
    </xf>
    <xf numFmtId="176" fontId="2" fillId="0" borderId="1" xfId="1" applyNumberFormat="1" applyFont="1" applyFill="1" applyBorder="1" applyAlignment="1">
      <alignment horizontal="center"/>
    </xf>
    <xf numFmtId="0" fontId="23" fillId="0" borderId="1" xfId="0" applyFont="1" applyBorder="1" applyAlignment="1">
      <alignment horizontal="center" vertical="top" wrapText="1"/>
    </xf>
    <xf numFmtId="3" fontId="23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0" fontId="6" fillId="0" borderId="0" xfId="0" applyFont="1"/>
    <xf numFmtId="170" fontId="24" fillId="0" borderId="0" xfId="0" applyNumberFormat="1" applyFont="1"/>
    <xf numFmtId="0" fontId="0" fillId="11" borderId="1" xfId="0" applyFill="1" applyBorder="1"/>
    <xf numFmtId="2" fontId="2" fillId="11" borderId="1" xfId="0" applyNumberFormat="1" applyFont="1" applyFill="1" applyBorder="1"/>
    <xf numFmtId="0" fontId="2" fillId="11" borderId="1" xfId="0" applyFont="1" applyFill="1" applyBorder="1"/>
    <xf numFmtId="168" fontId="2" fillId="11" borderId="1" xfId="1" applyNumberFormat="1" applyFont="1" applyFill="1" applyBorder="1"/>
    <xf numFmtId="167" fontId="4" fillId="0" borderId="0" xfId="0" applyNumberFormat="1" applyFont="1"/>
    <xf numFmtId="0" fontId="9" fillId="0" borderId="0" xfId="2" applyFont="1"/>
    <xf numFmtId="0" fontId="3" fillId="0" borderId="0" xfId="0" applyFont="1" applyAlignment="1">
      <alignment horizontal="center"/>
    </xf>
    <xf numFmtId="2" fontId="2" fillId="0" borderId="0" xfId="0" applyNumberFormat="1" applyFont="1"/>
    <xf numFmtId="0" fontId="2" fillId="11" borderId="0" xfId="0" applyFont="1" applyFill="1"/>
    <xf numFmtId="0" fontId="14" fillId="2" borderId="1" xfId="0" applyFont="1" applyFill="1" applyBorder="1" applyAlignment="1">
      <alignment horizontal="center" vertical="center" wrapText="1"/>
    </xf>
    <xf numFmtId="172" fontId="2" fillId="0" borderId="0" xfId="1" applyNumberFormat="1" applyFont="1" applyBorder="1"/>
    <xf numFmtId="172" fontId="24" fillId="0" borderId="0" xfId="1" applyNumberFormat="1" applyFont="1"/>
    <xf numFmtId="0" fontId="9" fillId="0" borderId="0" xfId="0" applyFont="1"/>
    <xf numFmtId="0" fontId="26" fillId="0" borderId="1" xfId="0" applyFont="1" applyBorder="1" applyAlignment="1">
      <alignment horizontal="left" vertical="center" wrapText="1" indent="2" readingOrder="1"/>
    </xf>
    <xf numFmtId="164" fontId="27" fillId="0" borderId="1" xfId="1" applyFont="1" applyBorder="1" applyAlignment="1">
      <alignment horizontal="center" vertical="center" readingOrder="1"/>
    </xf>
    <xf numFmtId="164" fontId="27" fillId="0" borderId="1" xfId="1" applyFont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 indent="2" readingOrder="1"/>
    </xf>
    <xf numFmtId="164" fontId="27" fillId="4" borderId="1" xfId="1" applyFont="1" applyFill="1" applyBorder="1" applyAlignment="1">
      <alignment horizontal="center" vertical="center"/>
    </xf>
    <xf numFmtId="164" fontId="27" fillId="0" borderId="1" xfId="1" applyFont="1" applyBorder="1" applyAlignment="1">
      <alignment horizontal="center"/>
    </xf>
    <xf numFmtId="164" fontId="27" fillId="0" borderId="1" xfId="1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64" fontId="27" fillId="0" borderId="1" xfId="1" applyFont="1" applyFill="1" applyBorder="1" applyAlignment="1">
      <alignment horizontal="right"/>
    </xf>
    <xf numFmtId="164" fontId="27" fillId="0" borderId="1" xfId="1" applyFont="1" applyBorder="1" applyAlignment="1">
      <alignment horizontal="right" vertical="center"/>
    </xf>
    <xf numFmtId="0" fontId="21" fillId="12" borderId="1" xfId="0" applyFont="1" applyFill="1" applyBorder="1" applyAlignment="1">
      <alignment horizontal="center" vertical="center"/>
    </xf>
    <xf numFmtId="177" fontId="0" fillId="0" borderId="0" xfId="0" applyNumberFormat="1"/>
    <xf numFmtId="164" fontId="28" fillId="0" borderId="1" xfId="1" applyFont="1" applyBorder="1"/>
    <xf numFmtId="166" fontId="28" fillId="0" borderId="22" xfId="3" applyNumberFormat="1" applyFont="1" applyBorder="1"/>
    <xf numFmtId="164" fontId="28" fillId="0" borderId="10" xfId="1" applyFont="1" applyBorder="1" applyAlignment="1"/>
    <xf numFmtId="164" fontId="28" fillId="0" borderId="13" xfId="1" applyFont="1" applyBorder="1"/>
    <xf numFmtId="166" fontId="28" fillId="0" borderId="19" xfId="3" applyNumberFormat="1" applyFont="1" applyBorder="1"/>
    <xf numFmtId="166" fontId="28" fillId="0" borderId="20" xfId="3" applyNumberFormat="1" applyFont="1" applyBorder="1"/>
    <xf numFmtId="166" fontId="28" fillId="0" borderId="21" xfId="3" applyNumberFormat="1" applyFont="1" applyBorder="1"/>
    <xf numFmtId="0" fontId="2" fillId="0" borderId="0" xfId="3" applyFont="1"/>
    <xf numFmtId="174" fontId="19" fillId="0" borderId="1" xfId="1" applyNumberFormat="1" applyFont="1" applyFill="1" applyBorder="1"/>
    <xf numFmtId="0" fontId="29" fillId="0" borderId="0" xfId="0" applyFont="1"/>
    <xf numFmtId="2" fontId="16" fillId="0" borderId="1" xfId="1" applyNumberFormat="1" applyFont="1" applyFill="1" applyBorder="1"/>
    <xf numFmtId="175" fontId="30" fillId="0" borderId="1" xfId="1" applyNumberFormat="1" applyFont="1" applyFill="1" applyBorder="1" applyAlignment="1">
      <alignment horizontal="right"/>
    </xf>
    <xf numFmtId="165" fontId="3" fillId="0" borderId="0" xfId="1" applyNumberFormat="1" applyFont="1" applyAlignment="1">
      <alignment horizontal="right"/>
    </xf>
    <xf numFmtId="165" fontId="3" fillId="0" borderId="6" xfId="1" applyNumberFormat="1" applyFont="1" applyBorder="1"/>
    <xf numFmtId="2" fontId="20" fillId="0" borderId="1" xfId="1" applyNumberFormat="1" applyFont="1" applyFill="1" applyBorder="1" applyAlignment="1">
      <alignment horizontal="right"/>
    </xf>
    <xf numFmtId="164" fontId="12" fillId="0" borderId="0" xfId="0" applyNumberFormat="1" applyFont="1"/>
    <xf numFmtId="2" fontId="2" fillId="0" borderId="3" xfId="1" applyNumberFormat="1" applyFont="1" applyFill="1" applyBorder="1"/>
    <xf numFmtId="2" fontId="17" fillId="0" borderId="3" xfId="1" applyNumberFormat="1" applyFont="1" applyFill="1" applyBorder="1" applyAlignment="1">
      <alignment horizontal="right"/>
    </xf>
    <xf numFmtId="172" fontId="16" fillId="0" borderId="1" xfId="1" applyNumberFormat="1" applyFont="1" applyFill="1" applyBorder="1"/>
    <xf numFmtId="174" fontId="13" fillId="0" borderId="1" xfId="1" applyNumberFormat="1" applyFont="1" applyFill="1" applyBorder="1"/>
    <xf numFmtId="2" fontId="2" fillId="0" borderId="1" xfId="0" applyNumberFormat="1" applyFont="1" applyBorder="1" applyAlignment="1">
      <alignment horizontal="right"/>
    </xf>
    <xf numFmtId="167" fontId="2" fillId="0" borderId="1" xfId="1" applyNumberFormat="1" applyFont="1" applyFill="1" applyBorder="1" applyAlignment="1"/>
    <xf numFmtId="164" fontId="2" fillId="0" borderId="9" xfId="1" applyFont="1" applyFill="1" applyBorder="1"/>
    <xf numFmtId="166" fontId="2" fillId="0" borderId="9" xfId="1" applyNumberFormat="1" applyFont="1" applyFill="1" applyBorder="1"/>
    <xf numFmtId="43" fontId="2" fillId="0" borderId="9" xfId="4" applyFont="1" applyFill="1" applyBorder="1" applyAlignment="1"/>
    <xf numFmtId="164" fontId="2" fillId="0" borderId="1" xfId="1" applyFont="1" applyFill="1" applyBorder="1"/>
    <xf numFmtId="43" fontId="2" fillId="0" borderId="1" xfId="4" applyFont="1" applyFill="1" applyBorder="1" applyAlignment="1"/>
    <xf numFmtId="0" fontId="10" fillId="0" borderId="1" xfId="3" applyFont="1" applyBorder="1" applyAlignment="1">
      <alignment vertical="center"/>
    </xf>
    <xf numFmtId="0" fontId="10" fillId="0" borderId="14" xfId="3" applyFont="1" applyBorder="1" applyAlignment="1">
      <alignment vertical="center"/>
    </xf>
    <xf numFmtId="164" fontId="2" fillId="0" borderId="14" xfId="1" applyFont="1" applyFill="1" applyBorder="1"/>
    <xf numFmtId="166" fontId="2" fillId="0" borderId="14" xfId="1" applyNumberFormat="1" applyFont="1" applyFill="1" applyBorder="1"/>
    <xf numFmtId="43" fontId="2" fillId="0" borderId="14" xfId="4" applyFont="1" applyFill="1" applyBorder="1" applyAlignment="1"/>
    <xf numFmtId="166" fontId="2" fillId="0" borderId="15" xfId="3" applyNumberFormat="1" applyFont="1" applyBorder="1"/>
    <xf numFmtId="171" fontId="2" fillId="0" borderId="9" xfId="4" applyNumberFormat="1" applyFont="1" applyFill="1" applyBorder="1" applyAlignment="1"/>
    <xf numFmtId="171" fontId="2" fillId="0" borderId="1" xfId="4" applyNumberFormat="1" applyFont="1" applyFill="1" applyBorder="1" applyAlignment="1"/>
    <xf numFmtId="4" fontId="0" fillId="0" borderId="0" xfId="0" applyNumberFormat="1"/>
    <xf numFmtId="3" fontId="0" fillId="0" borderId="0" xfId="0" applyNumberFormat="1"/>
    <xf numFmtId="175" fontId="14" fillId="0" borderId="1" xfId="1" applyNumberFormat="1" applyFont="1" applyFill="1" applyBorder="1" applyAlignment="1">
      <alignment horizontal="right"/>
    </xf>
    <xf numFmtId="174" fontId="11" fillId="0" borderId="1" xfId="1" applyNumberFormat="1" applyFont="1" applyFill="1" applyBorder="1"/>
    <xf numFmtId="174" fontId="16" fillId="0" borderId="1" xfId="1" applyNumberFormat="1" applyFont="1" applyFill="1" applyBorder="1"/>
    <xf numFmtId="174" fontId="11" fillId="0" borderId="1" xfId="1" applyNumberFormat="1" applyFont="1" applyFill="1" applyBorder="1" applyAlignment="1"/>
    <xf numFmtId="2" fontId="13" fillId="0" borderId="1" xfId="1" applyNumberFormat="1" applyFont="1" applyFill="1" applyBorder="1"/>
    <xf numFmtId="172" fontId="13" fillId="0" borderId="1" xfId="1" applyNumberFormat="1" applyFont="1" applyFill="1" applyBorder="1"/>
    <xf numFmtId="2" fontId="13" fillId="0" borderId="1" xfId="1" applyNumberFormat="1" applyFont="1" applyBorder="1"/>
    <xf numFmtId="175" fontId="15" fillId="0" borderId="1" xfId="1" applyNumberFormat="1" applyFont="1" applyFill="1" applyBorder="1"/>
    <xf numFmtId="2" fontId="13" fillId="0" borderId="1" xfId="1" applyNumberFormat="1" applyFont="1" applyFill="1" applyBorder="1" applyAlignment="1">
      <alignment horizontal="right"/>
    </xf>
    <xf numFmtId="164" fontId="11" fillId="0" borderId="2" xfId="1" applyFont="1" applyBorder="1"/>
    <xf numFmtId="166" fontId="2" fillId="0" borderId="2" xfId="1" applyNumberFormat="1" applyFont="1" applyBorder="1"/>
    <xf numFmtId="166" fontId="2" fillId="0" borderId="27" xfId="3" applyNumberFormat="1" applyFont="1" applyBorder="1"/>
    <xf numFmtId="169" fontId="11" fillId="0" borderId="2" xfId="3" applyNumberFormat="1" applyFont="1" applyBorder="1"/>
    <xf numFmtId="0" fontId="0" fillId="0" borderId="1" xfId="0" applyBorder="1"/>
    <xf numFmtId="0" fontId="2" fillId="0" borderId="1" xfId="0" applyFont="1" applyBorder="1"/>
    <xf numFmtId="169" fontId="2" fillId="0" borderId="1" xfId="1" applyNumberFormat="1" applyFont="1" applyFill="1" applyBorder="1"/>
    <xf numFmtId="168" fontId="2" fillId="0" borderId="1" xfId="1" applyNumberFormat="1" applyFont="1" applyFill="1" applyBorder="1"/>
    <xf numFmtId="165" fontId="32" fillId="0" borderId="0" xfId="0" applyNumberFormat="1" applyFont="1"/>
    <xf numFmtId="165" fontId="18" fillId="0" borderId="0" xfId="0" applyNumberFormat="1" applyFont="1"/>
    <xf numFmtId="2" fontId="17" fillId="0" borderId="6" xfId="1" applyNumberFormat="1" applyFont="1" applyBorder="1"/>
    <xf numFmtId="0" fontId="33" fillId="0" borderId="0" xfId="0" applyFont="1"/>
    <xf numFmtId="176" fontId="2" fillId="2" borderId="0" xfId="0" applyNumberFormat="1" applyFont="1" applyFill="1"/>
    <xf numFmtId="0" fontId="2" fillId="2" borderId="0" xfId="0" applyFont="1" applyFill="1"/>
    <xf numFmtId="170" fontId="36" fillId="0" borderId="0" xfId="0" applyNumberFormat="1" applyFont="1"/>
    <xf numFmtId="0" fontId="37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65" fontId="19" fillId="0" borderId="1" xfId="1" applyNumberFormat="1" applyFont="1" applyFill="1" applyBorder="1"/>
    <xf numFmtId="165" fontId="38" fillId="0" borderId="0" xfId="0" applyNumberFormat="1" applyFont="1"/>
    <xf numFmtId="164" fontId="38" fillId="0" borderId="0" xfId="0" applyNumberFormat="1" applyFont="1"/>
    <xf numFmtId="0" fontId="34" fillId="0" borderId="1" xfId="0" applyFont="1" applyBorder="1"/>
    <xf numFmtId="0" fontId="35" fillId="0" borderId="1" xfId="0" applyFont="1" applyBorder="1"/>
    <xf numFmtId="0" fontId="33" fillId="0" borderId="1" xfId="0" applyFont="1" applyBorder="1"/>
    <xf numFmtId="0" fontId="34" fillId="0" borderId="1" xfId="0" applyFont="1" applyBorder="1" applyAlignment="1">
      <alignment horizontal="center" vertical="top" wrapText="1"/>
    </xf>
    <xf numFmtId="0" fontId="25" fillId="13" borderId="1" xfId="0" applyFont="1" applyFill="1" applyBorder="1" applyAlignment="1">
      <alignment horizontal="center" vertical="center" wrapText="1" readingOrder="1"/>
    </xf>
    <xf numFmtId="164" fontId="39" fillId="13" borderId="1" xfId="1" applyFont="1" applyFill="1" applyBorder="1" applyAlignment="1">
      <alignment vertical="center"/>
    </xf>
    <xf numFmtId="0" fontId="33" fillId="13" borderId="1" xfId="0" applyFont="1" applyFill="1" applyBorder="1"/>
    <xf numFmtId="2" fontId="2" fillId="0" borderId="1" xfId="1" applyNumberFormat="1" applyFont="1" applyFill="1" applyBorder="1"/>
    <xf numFmtId="2" fontId="17" fillId="0" borderId="1" xfId="1" applyNumberFormat="1" applyFont="1" applyFill="1" applyBorder="1" applyAlignment="1">
      <alignment horizontal="right"/>
    </xf>
    <xf numFmtId="174" fontId="17" fillId="0" borderId="1" xfId="1" applyNumberFormat="1" applyFont="1" applyFill="1" applyBorder="1"/>
    <xf numFmtId="176" fontId="2" fillId="0" borderId="1" xfId="1" applyNumberFormat="1" applyFont="1" applyFill="1" applyBorder="1"/>
    <xf numFmtId="174" fontId="20" fillId="0" borderId="1" xfId="1" applyNumberFormat="1" applyFont="1" applyFill="1" applyBorder="1"/>
    <xf numFmtId="174" fontId="15" fillId="0" borderId="1" xfId="1" applyNumberFormat="1" applyFont="1" applyFill="1" applyBorder="1"/>
    <xf numFmtId="0" fontId="40" fillId="0" borderId="10" xfId="3" applyFont="1" applyBorder="1" applyAlignment="1">
      <alignment horizontal="left" vertical="center"/>
    </xf>
    <xf numFmtId="164" fontId="11" fillId="0" borderId="9" xfId="1" applyFont="1" applyBorder="1"/>
    <xf numFmtId="166" fontId="11" fillId="0" borderId="9" xfId="1" applyNumberFormat="1" applyFont="1" applyBorder="1"/>
    <xf numFmtId="171" fontId="11" fillId="0" borderId="9" xfId="4" applyNumberFormat="1" applyFont="1" applyBorder="1" applyAlignment="1"/>
    <xf numFmtId="0" fontId="7" fillId="0" borderId="0" xfId="3" applyFont="1"/>
    <xf numFmtId="172" fontId="7" fillId="0" borderId="0" xfId="1" applyNumberFormat="1" applyFont="1"/>
    <xf numFmtId="0" fontId="40" fillId="0" borderId="1" xfId="3" applyFont="1" applyBorder="1" applyAlignment="1">
      <alignment horizontal="left" vertical="center"/>
    </xf>
    <xf numFmtId="166" fontId="11" fillId="0" borderId="1" xfId="1" applyNumberFormat="1" applyFont="1" applyBorder="1"/>
    <xf numFmtId="169" fontId="11" fillId="0" borderId="1" xfId="4" applyNumberFormat="1" applyFont="1" applyBorder="1" applyAlignment="1"/>
    <xf numFmtId="0" fontId="40" fillId="0" borderId="2" xfId="3" applyFont="1" applyBorder="1" applyAlignment="1">
      <alignment vertical="center"/>
    </xf>
    <xf numFmtId="166" fontId="11" fillId="0" borderId="2" xfId="1" applyNumberFormat="1" applyFont="1" applyBorder="1"/>
    <xf numFmtId="169" fontId="11" fillId="0" borderId="2" xfId="4" applyNumberFormat="1" applyFont="1" applyBorder="1" applyAlignment="1"/>
    <xf numFmtId="166" fontId="11" fillId="0" borderId="27" xfId="3" applyNumberFormat="1" applyFont="1" applyBorder="1"/>
    <xf numFmtId="0" fontId="40" fillId="0" borderId="13" xfId="3" applyFont="1" applyBorder="1" applyAlignment="1">
      <alignment vertical="center"/>
    </xf>
    <xf numFmtId="166" fontId="11" fillId="0" borderId="13" xfId="1" applyNumberFormat="1" applyFont="1" applyBorder="1"/>
    <xf numFmtId="171" fontId="11" fillId="0" borderId="13" xfId="4" applyNumberFormat="1" applyFont="1" applyBorder="1" applyAlignment="1"/>
    <xf numFmtId="43" fontId="11" fillId="0" borderId="9" xfId="4" applyFont="1" applyBorder="1" applyAlignment="1"/>
    <xf numFmtId="43" fontId="11" fillId="0" borderId="1" xfId="4" applyFont="1" applyBorder="1" applyAlignment="1"/>
    <xf numFmtId="43" fontId="11" fillId="0" borderId="2" xfId="4" applyFont="1" applyBorder="1" applyAlignment="1"/>
    <xf numFmtId="43" fontId="11" fillId="0" borderId="13" xfId="4" applyFont="1" applyBorder="1" applyAlignment="1"/>
    <xf numFmtId="164" fontId="11" fillId="0" borderId="0" xfId="1" applyFont="1"/>
    <xf numFmtId="171" fontId="11" fillId="0" borderId="1" xfId="4" applyNumberFormat="1" applyFont="1" applyBorder="1" applyAlignment="1"/>
    <xf numFmtId="171" fontId="11" fillId="0" borderId="2" xfId="4" applyNumberFormat="1" applyFont="1" applyBorder="1" applyAlignment="1"/>
    <xf numFmtId="0" fontId="26" fillId="14" borderId="1" xfId="0" applyFont="1" applyFill="1" applyBorder="1" applyAlignment="1">
      <alignment horizontal="left" vertical="center" wrapText="1" indent="2" readingOrder="1"/>
    </xf>
    <xf numFmtId="164" fontId="27" fillId="14" borderId="1" xfId="1" applyFont="1" applyFill="1" applyBorder="1" applyAlignment="1">
      <alignment horizontal="center" vertical="center"/>
    </xf>
    <xf numFmtId="0" fontId="34" fillId="14" borderId="1" xfId="0" applyFont="1" applyFill="1" applyBorder="1"/>
    <xf numFmtId="164" fontId="27" fillId="14" borderId="1" xfId="1" applyFont="1" applyFill="1" applyBorder="1" applyAlignment="1">
      <alignment horizontal="right"/>
    </xf>
    <xf numFmtId="164" fontId="27" fillId="14" borderId="1" xfId="1" applyFont="1" applyFill="1" applyBorder="1" applyAlignment="1">
      <alignment horizontal="center" vertical="center" readingOrder="1"/>
    </xf>
    <xf numFmtId="17" fontId="2" fillId="0" borderId="2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176" fontId="11" fillId="0" borderId="1" xfId="1" applyNumberFormat="1" applyFont="1" applyFill="1" applyBorder="1"/>
    <xf numFmtId="176" fontId="16" fillId="0" borderId="1" xfId="1" applyNumberFormat="1" applyFont="1" applyFill="1" applyBorder="1"/>
    <xf numFmtId="176" fontId="11" fillId="0" borderId="1" xfId="1" applyNumberFormat="1" applyFont="1" applyFill="1" applyBorder="1" applyAlignment="1"/>
    <xf numFmtId="2" fontId="11" fillId="0" borderId="1" xfId="1" applyNumberFormat="1" applyFont="1" applyFill="1" applyBorder="1" applyAlignment="1">
      <alignment horizontal="right"/>
    </xf>
    <xf numFmtId="2" fontId="11" fillId="0" borderId="3" xfId="1" applyNumberFormat="1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17" fontId="11" fillId="0" borderId="8" xfId="3" applyNumberFormat="1" applyFont="1" applyBorder="1" applyAlignment="1">
      <alignment horizontal="center" vertical="center"/>
    </xf>
    <xf numFmtId="17" fontId="11" fillId="0" borderId="11" xfId="3" applyNumberFormat="1" applyFont="1" applyBorder="1" applyAlignment="1">
      <alignment horizontal="center" vertical="center"/>
    </xf>
    <xf numFmtId="17" fontId="11" fillId="0" borderId="12" xfId="3" applyNumberFormat="1" applyFont="1" applyBorder="1" applyAlignment="1">
      <alignment horizontal="center" vertical="center"/>
    </xf>
    <xf numFmtId="2" fontId="11" fillId="0" borderId="10" xfId="3" applyNumberFormat="1" applyFont="1" applyBorder="1" applyAlignment="1">
      <alignment horizontal="center" vertical="center"/>
    </xf>
    <xf numFmtId="2" fontId="11" fillId="0" borderId="7" xfId="3" applyNumberFormat="1" applyFont="1" applyBorder="1" applyAlignment="1">
      <alignment horizontal="center" vertical="center"/>
    </xf>
    <xf numFmtId="2" fontId="11" fillId="0" borderId="14" xfId="3" applyNumberFormat="1" applyFont="1" applyBorder="1" applyAlignment="1">
      <alignment horizontal="center" vertical="center"/>
    </xf>
    <xf numFmtId="17" fontId="2" fillId="0" borderId="8" xfId="3" applyNumberFormat="1" applyFont="1" applyBorder="1" applyAlignment="1">
      <alignment horizontal="center" vertical="center"/>
    </xf>
    <xf numFmtId="17" fontId="2" fillId="0" borderId="11" xfId="3" applyNumberFormat="1" applyFont="1" applyBorder="1" applyAlignment="1">
      <alignment horizontal="center" vertical="center"/>
    </xf>
    <xf numFmtId="17" fontId="2" fillId="0" borderId="12" xfId="3" applyNumberFormat="1" applyFont="1" applyBorder="1" applyAlignment="1">
      <alignment horizontal="center" vertical="center"/>
    </xf>
    <xf numFmtId="2" fontId="2" fillId="0" borderId="10" xfId="3" applyNumberFormat="1" applyFont="1" applyBorder="1" applyAlignment="1">
      <alignment horizontal="center" vertical="center"/>
    </xf>
    <xf numFmtId="2" fontId="2" fillId="0" borderId="7" xfId="3" applyNumberFormat="1" applyFont="1" applyBorder="1" applyAlignment="1">
      <alignment horizontal="center" vertical="center"/>
    </xf>
    <xf numFmtId="2" fontId="2" fillId="0" borderId="14" xfId="3" applyNumberFormat="1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</cellXfs>
  <cellStyles count="5">
    <cellStyle name="Comma" xfId="1" builtinId="3"/>
    <cellStyle name="Comma 2" xfId="4" xr:uid="{380F689F-9BCD-407F-90EF-8696959669D0}"/>
    <cellStyle name="Normal" xfId="0" builtinId="0"/>
    <cellStyle name="Normal 2" xfId="3" xr:uid="{AED2E1E2-CA82-4137-91F1-516D56AD3E95}"/>
    <cellStyle name="Normal 4" xfId="2" xr:uid="{00000000-0005-0000-0000-000000000000}"/>
  </cellStyles>
  <dxfs count="0"/>
  <tableStyles count="0" defaultTableStyle="TableStyleMedium2" defaultPivotStyle="PivotStyleLight16"/>
  <colors>
    <mruColors>
      <color rgb="FF006600"/>
      <color rgb="FF26F2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EM\AppData\Local\Temp\321d9fd5-177a-4f40-9812-5fe258c784d2_&#3648;&#3629;&#3585;&#3626;&#3634;&#3619;&#3585;&#3634;&#3619;&#3611;&#3619;&#3632;&#3594;&#3640;&#3617;&#3588;&#3603;&#3632;&#3629;&#3609;&#3640;&#3585;&#3619;&#3619;&#3617;&#3585;&#3634;&#3619;&#3610;&#3619;&#3636;&#3627;&#3634;&#3619;&#3592;&#3633;&#3604;&#3585;&#3634;&#3619;&#3619;&#3629;&#3591;&#3619;&#3633;&#3610;&#3626;&#3606;&#3634;&#3609;&#3585;&#3634;&#3619;&#3603;&#3660;&#3593;&#3640;&#3585;&#3648;&#3593;&#3636;&#3609;&#3604;&#3657;&#3634;&#3609;&#3614;&#3621;&#3633;&#3591;&#3591;&#3634;&#3609;_&#3588;&#3619;&#3633;&#3657;&#3591;&#3607;&#3637;&#3656;_1-2567.zip.4d2\Form-&#3619;&#3623;&#3617;&#3612;&#3621;&#3611;&#3619;&#3632;&#3627;&#3618;&#3633;&#3604;&#3617;&#3634;&#3605;&#3619;&#3585;&#3634;&#3619;-2567%20&#3626;&#3585;&#3614;.%20&#3649;&#3585;&#3657;&#3652;&#3586;%20v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ผลประหยัด2567"/>
      <sheetName val="ราคา Spot LNG"/>
      <sheetName val="1. กฟผ. MM-T8 "/>
      <sheetName val="2. กฟผ. MM-T4"/>
      <sheetName val="3. สกพ_RE"/>
      <sheetName val="4. กฟผ. THPC"/>
      <sheetName val="5. พพ_Solar อุต"/>
      <sheetName val="6. พพ_EE อุต"/>
      <sheetName val="7. ชธ. ก๊าซ"/>
      <sheetName val="สกพ Diesel FO"/>
      <sheetName val="กฟผ. SPP"/>
      <sheetName val="ก๊าซอุตสาหกรรม"/>
    </sheetNames>
    <sheetDataSet>
      <sheetData sheetId="0"/>
      <sheetData sheetId="1">
        <row r="4">
          <cell r="D4">
            <v>507.26837700000004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B5698-9F0B-478D-843A-87078FA61399}">
  <sheetPr codeName="Sheet1">
    <tabColor rgb="FFFFFF00"/>
  </sheetPr>
  <dimension ref="A1:G23"/>
  <sheetViews>
    <sheetView tabSelected="1" zoomScale="80" zoomScaleNormal="80" workbookViewId="0"/>
  </sheetViews>
  <sheetFormatPr defaultRowHeight="21"/>
  <cols>
    <col min="1" max="1" width="89.85546875" customWidth="1"/>
    <col min="2" max="2" width="22.42578125" bestFit="1" customWidth="1"/>
    <col min="3" max="3" width="33.140625" bestFit="1" customWidth="1"/>
    <col min="4" max="4" width="32.5703125" customWidth="1"/>
    <col min="5" max="5" width="32.42578125" style="210" bestFit="1" customWidth="1"/>
    <col min="7" max="7" width="19.42578125" customWidth="1"/>
  </cols>
  <sheetData>
    <row r="1" spans="1:7" ht="72">
      <c r="A1" s="151" t="s">
        <v>46</v>
      </c>
      <c r="B1" s="146" t="s">
        <v>44</v>
      </c>
      <c r="C1" s="147" t="s">
        <v>45</v>
      </c>
      <c r="D1" s="148" t="s">
        <v>72</v>
      </c>
      <c r="E1" s="222" t="s">
        <v>68</v>
      </c>
    </row>
    <row r="2" spans="1:7" ht="34.5" hidden="1" customHeight="1">
      <c r="A2" s="255" t="s">
        <v>73</v>
      </c>
      <c r="B2" s="259" t="e">
        <f>#REF!</f>
        <v>#REF!</v>
      </c>
      <c r="C2" s="259" t="e">
        <f>#REF!</f>
        <v>#REF!</v>
      </c>
      <c r="D2" s="256" t="e">
        <f>C2-B2</f>
        <v>#REF!</v>
      </c>
      <c r="E2" s="257" t="s">
        <v>79</v>
      </c>
    </row>
    <row r="3" spans="1:7" ht="34.5" customHeight="1">
      <c r="A3" s="139" t="s">
        <v>74</v>
      </c>
      <c r="B3" s="140">
        <f>'1. กฟผ. MM-T8 '!G20</f>
        <v>0</v>
      </c>
      <c r="C3" s="140">
        <f>'1. กฟผ. MM-T8 '!H20</f>
        <v>0</v>
      </c>
      <c r="D3" s="141">
        <f>C3-B3</f>
        <v>0</v>
      </c>
      <c r="E3" s="220"/>
    </row>
    <row r="4" spans="1:7" ht="34.5" customHeight="1">
      <c r="A4" s="142" t="s">
        <v>75</v>
      </c>
      <c r="B4" s="143">
        <f>'2. กฟผ. MM-T4'!G19</f>
        <v>0</v>
      </c>
      <c r="C4" s="143">
        <f>'2. กฟผ. MM-T4'!H19</f>
        <v>0</v>
      </c>
      <c r="D4" s="141">
        <f t="shared" ref="D4:D11" si="0">C4-B4</f>
        <v>0</v>
      </c>
      <c r="E4" s="220"/>
      <c r="G4" s="9"/>
    </row>
    <row r="5" spans="1:7" ht="34.5" customHeight="1">
      <c r="A5" s="139" t="s">
        <v>76</v>
      </c>
      <c r="B5" s="144">
        <f>'3. สกพ_RE'!D17</f>
        <v>56.43</v>
      </c>
      <c r="C5" s="144">
        <f>'3. สกพ_RE'!D18</f>
        <v>87.345755569645661</v>
      </c>
      <c r="D5" s="141">
        <f>C5-B5</f>
        <v>30.915755569645661</v>
      </c>
      <c r="E5" s="221"/>
    </row>
    <row r="6" spans="1:7" ht="36">
      <c r="A6" s="139" t="s">
        <v>77</v>
      </c>
      <c r="B6" s="145">
        <f>'4. กฟผ. THPC'!G20</f>
        <v>0</v>
      </c>
      <c r="C6" s="145">
        <f>'4. กฟผ. THPC'!H20</f>
        <v>0</v>
      </c>
      <c r="D6" s="141">
        <f t="shared" si="0"/>
        <v>0</v>
      </c>
      <c r="E6" s="219"/>
    </row>
    <row r="7" spans="1:7" ht="34.5" customHeight="1">
      <c r="A7" s="139" t="s">
        <v>78</v>
      </c>
      <c r="B7" s="145"/>
      <c r="C7" s="145"/>
      <c r="D7" s="141"/>
      <c r="E7" s="219"/>
    </row>
    <row r="8" spans="1:7" ht="34.5" hidden="1" customHeight="1">
      <c r="A8" s="255" t="s">
        <v>81</v>
      </c>
      <c r="B8" s="258" t="s">
        <v>66</v>
      </c>
      <c r="C8" s="258" t="s">
        <v>66</v>
      </c>
      <c r="D8" s="256" t="e">
        <f>#REF!</f>
        <v>#REF!</v>
      </c>
      <c r="E8" s="257" t="s">
        <v>79</v>
      </c>
    </row>
    <row r="9" spans="1:7" ht="34.5" customHeight="1">
      <c r="A9" s="139" t="s">
        <v>80</v>
      </c>
      <c r="B9" s="149">
        <v>0</v>
      </c>
      <c r="C9" s="150" t="s">
        <v>66</v>
      </c>
      <c r="D9" s="141">
        <f>'6. พพ_EE อุต'!G16</f>
        <v>0</v>
      </c>
      <c r="E9" s="220"/>
      <c r="G9" s="46"/>
    </row>
    <row r="10" spans="1:7" ht="34.5" hidden="1" customHeight="1">
      <c r="A10" s="139" t="s">
        <v>83</v>
      </c>
      <c r="B10" s="140">
        <f>'7. ชธ. ก๊าซ'!L63</f>
        <v>0</v>
      </c>
      <c r="C10" s="140">
        <f>'7. ชธ. ก๊าซ'!K63</f>
        <v>0</v>
      </c>
      <c r="D10" s="141">
        <f t="shared" si="0"/>
        <v>0</v>
      </c>
      <c r="E10" s="220"/>
    </row>
    <row r="11" spans="1:7" ht="40.15" hidden="1" customHeight="1">
      <c r="A11" s="255" t="s">
        <v>82</v>
      </c>
      <c r="B11" s="256" t="e">
        <f>#REF!</f>
        <v>#REF!</v>
      </c>
      <c r="C11" s="256" t="e">
        <f>#REF!</f>
        <v>#REF!</v>
      </c>
      <c r="D11" s="256" t="e">
        <f t="shared" si="0"/>
        <v>#REF!</v>
      </c>
      <c r="E11" s="257" t="s">
        <v>79</v>
      </c>
    </row>
    <row r="12" spans="1:7" ht="29.45" customHeight="1">
      <c r="A12" s="223" t="s">
        <v>35</v>
      </c>
      <c r="B12" s="224" t="e">
        <f>SUM(B2:B11)</f>
        <v>#REF!</v>
      </c>
      <c r="C12" s="224" t="e">
        <f>SUM(C2:C11)</f>
        <v>#REF!</v>
      </c>
      <c r="D12" s="224" t="e">
        <f>SUM(D2:D11)</f>
        <v>#REF!</v>
      </c>
      <c r="E12" s="225"/>
    </row>
    <row r="14" spans="1:7">
      <c r="B14" s="188"/>
      <c r="C14" s="188"/>
      <c r="D14" s="188"/>
    </row>
    <row r="15" spans="1:7">
      <c r="C15" s="188"/>
      <c r="D15" s="188"/>
    </row>
    <row r="16" spans="1:7">
      <c r="C16" s="188"/>
      <c r="D16" s="188"/>
    </row>
    <row r="18" spans="2:4">
      <c r="B18" s="46"/>
    </row>
    <row r="20" spans="2:4">
      <c r="B20" s="47"/>
    </row>
    <row r="21" spans="2:4">
      <c r="B21" s="189"/>
      <c r="C21" s="188"/>
      <c r="D21" s="188"/>
    </row>
    <row r="22" spans="2:4">
      <c r="B22" s="188"/>
      <c r="C22" s="188"/>
      <c r="D22" s="188"/>
    </row>
    <row r="23" spans="2:4">
      <c r="B23" s="188"/>
      <c r="C23" s="188"/>
      <c r="D23" s="188"/>
    </row>
  </sheetData>
  <phoneticPr fontId="3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149D6-28FD-4375-BEEE-3E85DD4056A1}">
  <sheetPr codeName="Sheet2">
    <tabColor rgb="FFC00000"/>
  </sheetPr>
  <dimension ref="A1:D16"/>
  <sheetViews>
    <sheetView workbookViewId="0">
      <selection sqref="A1:D1"/>
    </sheetView>
  </sheetViews>
  <sheetFormatPr defaultColWidth="9.140625" defaultRowHeight="14.25"/>
  <cols>
    <col min="1" max="1" width="15.28515625" style="48" customWidth="1"/>
    <col min="2" max="2" width="20.5703125" style="48" customWidth="1"/>
    <col min="3" max="3" width="19.28515625" style="48" customWidth="1"/>
    <col min="4" max="4" width="20.28515625" style="48" customWidth="1"/>
    <col min="5" max="16384" width="9.140625" style="48"/>
  </cols>
  <sheetData>
    <row r="1" spans="1:4" ht="19.5" customHeight="1">
      <c r="A1" s="269" t="s">
        <v>85</v>
      </c>
      <c r="B1" s="269"/>
      <c r="C1" s="269"/>
      <c r="D1" s="269"/>
    </row>
    <row r="2" spans="1:4" ht="24" customHeight="1">
      <c r="A2" s="267" t="s">
        <v>6</v>
      </c>
      <c r="B2" s="69" t="s">
        <v>20</v>
      </c>
      <c r="C2" s="70" t="s">
        <v>47</v>
      </c>
      <c r="D2" s="71" t="s">
        <v>19</v>
      </c>
    </row>
    <row r="3" spans="1:4" ht="15">
      <c r="A3" s="268"/>
      <c r="B3" s="69" t="s">
        <v>22</v>
      </c>
      <c r="C3" s="70" t="s">
        <v>23</v>
      </c>
      <c r="D3" s="71" t="s">
        <v>22</v>
      </c>
    </row>
    <row r="4" spans="1:4" ht="15">
      <c r="A4" s="260">
        <v>24473</v>
      </c>
      <c r="B4" s="72">
        <v>14.355</v>
      </c>
      <c r="C4" s="72">
        <v>35.337400000000002</v>
      </c>
      <c r="D4" s="73">
        <v>507.26837700000004</v>
      </c>
    </row>
    <row r="5" spans="1:4" ht="15">
      <c r="A5" s="67">
        <v>24504</v>
      </c>
      <c r="B5" s="72">
        <v>11.02</v>
      </c>
      <c r="C5" s="72"/>
      <c r="D5" s="73"/>
    </row>
    <row r="6" spans="1:4" ht="15">
      <c r="A6" s="67">
        <v>24532</v>
      </c>
      <c r="B6" s="72"/>
      <c r="C6" s="72"/>
      <c r="D6" s="73"/>
    </row>
    <row r="7" spans="1:4" ht="15">
      <c r="A7" s="67">
        <v>24563</v>
      </c>
      <c r="B7" s="72"/>
      <c r="C7" s="72"/>
      <c r="D7" s="73"/>
    </row>
    <row r="8" spans="1:4" ht="15">
      <c r="A8" s="67">
        <v>24593</v>
      </c>
      <c r="B8" s="72"/>
      <c r="C8" s="72"/>
      <c r="D8" s="73"/>
    </row>
    <row r="9" spans="1:4" ht="15">
      <c r="A9" s="67">
        <v>24624</v>
      </c>
      <c r="B9" s="72"/>
      <c r="C9" s="72"/>
      <c r="D9" s="73"/>
    </row>
    <row r="10" spans="1:4" ht="15">
      <c r="A10" s="67">
        <v>24654</v>
      </c>
      <c r="B10" s="72"/>
      <c r="C10" s="72"/>
      <c r="D10" s="73"/>
    </row>
    <row r="11" spans="1:4" ht="15">
      <c r="A11" s="67">
        <v>24685</v>
      </c>
      <c r="B11" s="72"/>
      <c r="C11" s="72"/>
      <c r="D11" s="73"/>
    </row>
    <row r="12" spans="1:4" ht="15">
      <c r="A12" s="67">
        <v>24716</v>
      </c>
      <c r="B12" s="72"/>
      <c r="C12" s="72"/>
      <c r="D12" s="73"/>
    </row>
    <row r="13" spans="1:4" ht="15">
      <c r="A13" s="67">
        <v>24746</v>
      </c>
      <c r="B13" s="72"/>
      <c r="C13" s="72"/>
      <c r="D13" s="73"/>
    </row>
    <row r="14" spans="1:4" ht="15">
      <c r="A14" s="67">
        <v>24777</v>
      </c>
      <c r="B14" s="72"/>
      <c r="C14" s="72"/>
      <c r="D14" s="73"/>
    </row>
    <row r="15" spans="1:4" ht="15">
      <c r="A15" s="68">
        <v>24807</v>
      </c>
      <c r="B15" s="74"/>
      <c r="C15" s="74"/>
      <c r="D15" s="75"/>
    </row>
    <row r="16" spans="1:4" ht="15">
      <c r="A16" s="60"/>
    </row>
  </sheetData>
  <mergeCells count="2">
    <mergeCell ref="A2:A3"/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80D6F-1419-4A58-80C5-A8078B81666D}">
  <sheetPr codeName="Sheet4">
    <tabColor theme="4" tint="-0.249977111117893"/>
  </sheetPr>
  <dimension ref="A1:K22"/>
  <sheetViews>
    <sheetView workbookViewId="0">
      <selection sqref="A1:I1"/>
    </sheetView>
  </sheetViews>
  <sheetFormatPr defaultColWidth="9.140625" defaultRowHeight="15"/>
  <cols>
    <col min="1" max="1" width="9.5703125" style="60" customWidth="1"/>
    <col min="2" max="2" width="15.42578125" style="60" customWidth="1"/>
    <col min="3" max="3" width="13.5703125" style="60" bestFit="1" customWidth="1"/>
    <col min="4" max="4" width="17.85546875" style="60" customWidth="1"/>
    <col min="5" max="5" width="21.7109375" style="60" customWidth="1"/>
    <col min="6" max="6" width="14.42578125" style="60" customWidth="1"/>
    <col min="7" max="7" width="20.140625" style="60" customWidth="1"/>
    <col min="8" max="8" width="37" style="60" customWidth="1"/>
    <col min="9" max="9" width="22.5703125" style="60" customWidth="1"/>
    <col min="10" max="10" width="11" style="60" customWidth="1"/>
    <col min="11" max="11" width="10.28515625" style="60" bestFit="1" customWidth="1"/>
    <col min="12" max="16384" width="9.140625" style="60"/>
  </cols>
  <sheetData>
    <row r="1" spans="1:11" s="58" customFormat="1" ht="19.899999999999999" customHeight="1">
      <c r="A1" s="270" t="s">
        <v>11</v>
      </c>
      <c r="B1" s="270"/>
      <c r="C1" s="270"/>
      <c r="D1" s="270"/>
      <c r="E1" s="270"/>
      <c r="F1" s="270"/>
      <c r="G1" s="270"/>
      <c r="H1" s="270"/>
      <c r="I1" s="270"/>
    </row>
    <row r="2" spans="1:11">
      <c r="A2" s="271" t="s">
        <v>6</v>
      </c>
      <c r="B2" s="59" t="s">
        <v>2</v>
      </c>
      <c r="C2" s="59" t="s">
        <v>0</v>
      </c>
      <c r="D2" s="55" t="s">
        <v>53</v>
      </c>
      <c r="E2" s="272" t="s">
        <v>3</v>
      </c>
      <c r="F2" s="272"/>
      <c r="G2" s="59" t="s">
        <v>7</v>
      </c>
      <c r="H2" s="59" t="s">
        <v>14</v>
      </c>
      <c r="I2" s="59" t="s">
        <v>13</v>
      </c>
    </row>
    <row r="3" spans="1:11" ht="15" customHeight="1">
      <c r="A3" s="271"/>
      <c r="B3" s="59" t="s">
        <v>9</v>
      </c>
      <c r="C3" s="59" t="s">
        <v>1</v>
      </c>
      <c r="D3" s="55" t="s">
        <v>18</v>
      </c>
      <c r="E3" s="59" t="s">
        <v>4</v>
      </c>
      <c r="F3" s="59" t="s">
        <v>5</v>
      </c>
      <c r="G3" s="59" t="s">
        <v>8</v>
      </c>
      <c r="H3" s="61" t="s">
        <v>18</v>
      </c>
      <c r="I3" s="61" t="s">
        <v>18</v>
      </c>
    </row>
    <row r="4" spans="1:11" ht="18" customHeight="1">
      <c r="A4" s="4">
        <v>24473</v>
      </c>
      <c r="B4" s="191"/>
      <c r="C4" s="76"/>
      <c r="D4" s="76">
        <f>B4*C4</f>
        <v>0</v>
      </c>
      <c r="E4" s="62"/>
      <c r="F4" s="262"/>
      <c r="G4" s="77">
        <f>'ราคา Spot LNG'!D4</f>
        <v>507.26837700000004</v>
      </c>
      <c r="H4" s="77">
        <f>(G4*E4)/1000000</f>
        <v>0</v>
      </c>
      <c r="I4" s="77">
        <f>H4-(B4*C4)</f>
        <v>0</v>
      </c>
      <c r="J4" s="212">
        <f>(C4*$K$9)/$K$10</f>
        <v>0</v>
      </c>
    </row>
    <row r="5" spans="1:11" ht="18" customHeight="1">
      <c r="A5" s="4">
        <v>24504</v>
      </c>
      <c r="B5" s="191"/>
      <c r="C5" s="76"/>
      <c r="D5" s="76">
        <f>B5*C5</f>
        <v>0</v>
      </c>
      <c r="E5" s="62"/>
      <c r="F5" s="262"/>
      <c r="G5" s="77">
        <f>'ราคา Spot LNG'!D5</f>
        <v>0</v>
      </c>
      <c r="H5" s="77">
        <f t="shared" ref="H5:H15" si="0">(G5*E5)/1000000</f>
        <v>0</v>
      </c>
      <c r="I5" s="77">
        <f t="shared" ref="I5:I9" si="1">H5-(B5*C5)</f>
        <v>0</v>
      </c>
      <c r="J5" s="212">
        <f t="shared" ref="J5:J14" si="2">(C5*$K$9)/$K$10</f>
        <v>0</v>
      </c>
    </row>
    <row r="6" spans="1:11" ht="18" customHeight="1">
      <c r="A6" s="4">
        <v>24532</v>
      </c>
      <c r="B6" s="191"/>
      <c r="C6" s="76"/>
      <c r="D6" s="76">
        <f>B6*C6</f>
        <v>0</v>
      </c>
      <c r="E6" s="62"/>
      <c r="F6" s="262"/>
      <c r="G6" s="77">
        <f>'ราคา Spot LNG'!D6</f>
        <v>0</v>
      </c>
      <c r="H6" s="77">
        <f t="shared" si="0"/>
        <v>0</v>
      </c>
      <c r="I6" s="77">
        <f t="shared" si="1"/>
        <v>0</v>
      </c>
      <c r="J6" s="212">
        <f t="shared" si="2"/>
        <v>0</v>
      </c>
    </row>
    <row r="7" spans="1:11" ht="18" customHeight="1">
      <c r="A7" s="4">
        <v>24563</v>
      </c>
      <c r="B7" s="191"/>
      <c r="C7" s="76"/>
      <c r="D7" s="76">
        <f>B7*C7</f>
        <v>0</v>
      </c>
      <c r="E7" s="62"/>
      <c r="F7" s="262"/>
      <c r="G7" s="77">
        <f>'ราคา Spot LNG'!D7</f>
        <v>0</v>
      </c>
      <c r="H7" s="77">
        <f t="shared" si="0"/>
        <v>0</v>
      </c>
      <c r="I7" s="77">
        <f t="shared" si="1"/>
        <v>0</v>
      </c>
      <c r="J7" s="212">
        <f t="shared" si="2"/>
        <v>0</v>
      </c>
    </row>
    <row r="8" spans="1:11" ht="18" customHeight="1">
      <c r="A8" s="4">
        <v>24593</v>
      </c>
      <c r="B8" s="192"/>
      <c r="C8" s="163"/>
      <c r="D8" s="76">
        <f t="shared" ref="D8:D15" si="3">B8*C8</f>
        <v>0</v>
      </c>
      <c r="E8" s="171"/>
      <c r="F8" s="263"/>
      <c r="G8" s="190">
        <f>'ราคา Spot LNG'!D8</f>
        <v>0</v>
      </c>
      <c r="H8" s="77">
        <f>(G8*E8)/1000000</f>
        <v>0</v>
      </c>
      <c r="I8" s="77">
        <f t="shared" si="1"/>
        <v>0</v>
      </c>
      <c r="J8" s="212">
        <f t="shared" si="2"/>
        <v>0</v>
      </c>
    </row>
    <row r="9" spans="1:11" ht="18" customHeight="1">
      <c r="A9" s="4">
        <v>24624</v>
      </c>
      <c r="B9" s="192"/>
      <c r="C9" s="163"/>
      <c r="D9" s="76">
        <f t="shared" si="3"/>
        <v>0</v>
      </c>
      <c r="E9" s="171"/>
      <c r="F9" s="263"/>
      <c r="G9" s="190">
        <f>'ราคา Spot LNG'!D9</f>
        <v>0</v>
      </c>
      <c r="H9" s="77">
        <f t="shared" si="0"/>
        <v>0</v>
      </c>
      <c r="I9" s="77">
        <f t="shared" si="1"/>
        <v>0</v>
      </c>
      <c r="J9" s="211">
        <f t="shared" si="2"/>
        <v>0</v>
      </c>
      <c r="K9" s="60">
        <f>60000/430</f>
        <v>139.53488372093022</v>
      </c>
    </row>
    <row r="10" spans="1:11" ht="18" customHeight="1">
      <c r="A10" s="4">
        <v>24654</v>
      </c>
      <c r="B10" s="192"/>
      <c r="C10" s="163"/>
      <c r="D10" s="76">
        <f t="shared" si="3"/>
        <v>0</v>
      </c>
      <c r="E10" s="171"/>
      <c r="F10" s="263"/>
      <c r="G10" s="190">
        <f>'ราคา Spot LNG'!D10</f>
        <v>0</v>
      </c>
      <c r="H10" s="77">
        <f t="shared" si="0"/>
        <v>0</v>
      </c>
      <c r="I10" s="77">
        <f t="shared" ref="I10:I15" si="4">H10-(B10*C10)</f>
        <v>0</v>
      </c>
      <c r="J10" s="212">
        <f t="shared" si="2"/>
        <v>0</v>
      </c>
      <c r="K10" s="60">
        <v>1000000</v>
      </c>
    </row>
    <row r="11" spans="1:11" ht="18" customHeight="1">
      <c r="A11" s="4">
        <v>24685</v>
      </c>
      <c r="B11" s="192"/>
      <c r="C11" s="163"/>
      <c r="D11" s="76">
        <f t="shared" si="3"/>
        <v>0</v>
      </c>
      <c r="E11" s="171"/>
      <c r="F11" s="263"/>
      <c r="G11" s="190">
        <f>'ราคา Spot LNG'!D11</f>
        <v>0</v>
      </c>
      <c r="H11" s="77">
        <f t="shared" si="0"/>
        <v>0</v>
      </c>
      <c r="I11" s="77">
        <f t="shared" si="4"/>
        <v>0</v>
      </c>
      <c r="J11" s="212">
        <f t="shared" si="2"/>
        <v>0</v>
      </c>
    </row>
    <row r="12" spans="1:11" ht="18" customHeight="1">
      <c r="A12" s="4">
        <v>24716</v>
      </c>
      <c r="B12" s="192"/>
      <c r="C12" s="163"/>
      <c r="D12" s="76">
        <f>B12*C12</f>
        <v>0</v>
      </c>
      <c r="E12" s="171"/>
      <c r="F12" s="263"/>
      <c r="G12" s="190">
        <f>'ราคา Spot LNG'!D12</f>
        <v>0</v>
      </c>
      <c r="H12" s="77">
        <f t="shared" si="0"/>
        <v>0</v>
      </c>
      <c r="I12" s="77">
        <f t="shared" si="4"/>
        <v>0</v>
      </c>
      <c r="J12" s="212">
        <f t="shared" si="2"/>
        <v>0</v>
      </c>
    </row>
    <row r="13" spans="1:11" ht="18" customHeight="1">
      <c r="A13" s="4">
        <v>24746</v>
      </c>
      <c r="B13" s="193"/>
      <c r="C13" s="77"/>
      <c r="D13" s="76">
        <f t="shared" si="3"/>
        <v>0</v>
      </c>
      <c r="E13" s="77"/>
      <c r="F13" s="264"/>
      <c r="G13" s="164">
        <f>'ราคา Spot LNG'!D13</f>
        <v>0</v>
      </c>
      <c r="H13" s="77">
        <f t="shared" si="0"/>
        <v>0</v>
      </c>
      <c r="I13" s="77">
        <f t="shared" si="4"/>
        <v>0</v>
      </c>
      <c r="J13" s="212">
        <f t="shared" si="2"/>
        <v>0</v>
      </c>
    </row>
    <row r="14" spans="1:11" ht="18" customHeight="1">
      <c r="A14" s="4">
        <v>24777</v>
      </c>
      <c r="B14" s="193"/>
      <c r="C14" s="77"/>
      <c r="D14" s="76">
        <f t="shared" si="3"/>
        <v>0</v>
      </c>
      <c r="E14" s="77"/>
      <c r="F14" s="264"/>
      <c r="G14" s="164">
        <f>'ราคา Spot LNG'!D14</f>
        <v>0</v>
      </c>
      <c r="H14" s="77">
        <f t="shared" si="0"/>
        <v>0</v>
      </c>
      <c r="I14" s="77">
        <f t="shared" si="4"/>
        <v>0</v>
      </c>
      <c r="J14" s="212">
        <f t="shared" si="2"/>
        <v>0</v>
      </c>
    </row>
    <row r="15" spans="1:11" ht="18" customHeight="1">
      <c r="A15" s="4">
        <v>24807</v>
      </c>
      <c r="B15" s="228"/>
      <c r="C15" s="226"/>
      <c r="D15" s="76">
        <f t="shared" si="3"/>
        <v>0</v>
      </c>
      <c r="E15" s="226"/>
      <c r="F15" s="229"/>
      <c r="G15" s="227"/>
      <c r="H15" s="77">
        <f t="shared" si="0"/>
        <v>0</v>
      </c>
      <c r="I15" s="77">
        <f t="shared" si="4"/>
        <v>0</v>
      </c>
      <c r="J15" s="60">
        <f t="shared" ref="J15" si="5">C15*$K$9</f>
        <v>0</v>
      </c>
    </row>
    <row r="16" spans="1:11" ht="20.25" customHeight="1" thickBot="1">
      <c r="B16" s="63"/>
      <c r="C16" s="63"/>
      <c r="D16" s="165">
        <f>SUM(D4:D15)</f>
        <v>0</v>
      </c>
      <c r="E16" s="165"/>
      <c r="F16" s="165">
        <f>SUM(F4:F15)</f>
        <v>0</v>
      </c>
      <c r="G16" s="165"/>
      <c r="H16" s="165">
        <f>SUM(H4:H15)</f>
        <v>0</v>
      </c>
      <c r="I16" s="166">
        <f>SUM(I4:I15)</f>
        <v>0</v>
      </c>
    </row>
    <row r="17" spans="7:10" ht="15.75" thickTop="1">
      <c r="H17" s="115"/>
    </row>
    <row r="19" spans="7:10" ht="19.5" customHeight="1">
      <c r="G19" s="116" t="s">
        <v>24</v>
      </c>
      <c r="H19" s="116" t="s">
        <v>54</v>
      </c>
      <c r="I19" s="116" t="s">
        <v>13</v>
      </c>
    </row>
    <row r="20" spans="7:10">
      <c r="G20" s="207">
        <f>D16</f>
        <v>0</v>
      </c>
      <c r="H20" s="207">
        <f>H16</f>
        <v>0</v>
      </c>
      <c r="I20" s="66">
        <f>H20-G20</f>
        <v>0</v>
      </c>
      <c r="J20" s="64"/>
    </row>
    <row r="21" spans="7:10">
      <c r="H21" s="64"/>
      <c r="I21" s="64"/>
      <c r="J21" s="64"/>
    </row>
    <row r="22" spans="7:10">
      <c r="H22" s="64"/>
      <c r="I22" s="65"/>
      <c r="J22" s="66"/>
    </row>
  </sheetData>
  <mergeCells count="3">
    <mergeCell ref="A1:I1"/>
    <mergeCell ref="A2:A3"/>
    <mergeCell ref="E2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17F4A-FA1F-423C-83D8-3D45DD4A8E49}">
  <sheetPr codeName="Sheet5">
    <tabColor theme="5" tint="-0.249977111117893"/>
  </sheetPr>
  <dimension ref="A1:J19"/>
  <sheetViews>
    <sheetView workbookViewId="0">
      <selection sqref="A1:I1"/>
    </sheetView>
  </sheetViews>
  <sheetFormatPr defaultColWidth="9.140625" defaultRowHeight="14.25"/>
  <cols>
    <col min="1" max="1" width="9.5703125" style="48" customWidth="1"/>
    <col min="2" max="2" width="11.140625" style="48" customWidth="1"/>
    <col min="3" max="3" width="12.7109375" style="48" customWidth="1"/>
    <col min="4" max="4" width="17.28515625" style="48" customWidth="1"/>
    <col min="5" max="5" width="15.28515625" style="48" customWidth="1"/>
    <col min="6" max="6" width="9.7109375" style="48" customWidth="1"/>
    <col min="7" max="7" width="15" style="48" customWidth="1"/>
    <col min="8" max="8" width="29.28515625" style="48" customWidth="1"/>
    <col min="9" max="9" width="17.5703125" style="48" customWidth="1"/>
    <col min="10" max="16384" width="9.140625" style="48"/>
  </cols>
  <sheetData>
    <row r="1" spans="1:10">
      <c r="A1" s="273" t="s">
        <v>16</v>
      </c>
      <c r="B1" s="273"/>
      <c r="C1" s="273"/>
      <c r="D1" s="273"/>
      <c r="E1" s="273"/>
      <c r="F1" s="273"/>
      <c r="G1" s="273"/>
      <c r="H1" s="273"/>
      <c r="I1" s="273"/>
    </row>
    <row r="2" spans="1:10">
      <c r="A2" s="274" t="s">
        <v>6</v>
      </c>
      <c r="B2" s="55" t="s">
        <v>2</v>
      </c>
      <c r="C2" s="55" t="s">
        <v>0</v>
      </c>
      <c r="D2" s="55" t="s">
        <v>53</v>
      </c>
      <c r="E2" s="275" t="s">
        <v>3</v>
      </c>
      <c r="F2" s="275"/>
      <c r="G2" s="55" t="s">
        <v>7</v>
      </c>
      <c r="H2" s="55" t="s">
        <v>14</v>
      </c>
      <c r="I2" s="55" t="s">
        <v>13</v>
      </c>
    </row>
    <row r="3" spans="1:10" ht="15" customHeight="1">
      <c r="A3" s="274"/>
      <c r="B3" s="55" t="s">
        <v>9</v>
      </c>
      <c r="C3" s="55" t="s">
        <v>1</v>
      </c>
      <c r="D3" s="55" t="s">
        <v>18</v>
      </c>
      <c r="E3" s="55" t="s">
        <v>4</v>
      </c>
      <c r="F3" s="55" t="s">
        <v>5</v>
      </c>
      <c r="G3" s="55" t="s">
        <v>8</v>
      </c>
      <c r="H3" s="56" t="s">
        <v>18</v>
      </c>
      <c r="I3" s="56" t="s">
        <v>18</v>
      </c>
    </row>
    <row r="4" spans="1:10">
      <c r="A4" s="50">
        <v>243619</v>
      </c>
      <c r="B4" s="161"/>
      <c r="C4" s="161"/>
      <c r="D4" s="79">
        <f>B4*C4</f>
        <v>0</v>
      </c>
      <c r="E4" s="57"/>
      <c r="F4" s="161"/>
      <c r="G4" s="81"/>
      <c r="H4" s="80">
        <f t="shared" ref="H4:H6" si="0">G4*E4/1000000</f>
        <v>0</v>
      </c>
      <c r="I4" s="80">
        <f t="shared" ref="I4:I14" si="1">H4-(B4*C4)</f>
        <v>0</v>
      </c>
      <c r="J4" s="83"/>
    </row>
    <row r="5" spans="1:10">
      <c r="A5" s="50">
        <v>243650</v>
      </c>
      <c r="B5" s="161"/>
      <c r="C5" s="161"/>
      <c r="D5" s="79">
        <f t="shared" ref="D5:D15" si="2">B5*C5</f>
        <v>0</v>
      </c>
      <c r="E5" s="57"/>
      <c r="F5" s="161"/>
      <c r="G5" s="81"/>
      <c r="H5" s="80">
        <f t="shared" si="0"/>
        <v>0</v>
      </c>
      <c r="I5" s="80">
        <f t="shared" si="1"/>
        <v>0</v>
      </c>
    </row>
    <row r="6" spans="1:10">
      <c r="A6" s="50">
        <v>243678</v>
      </c>
      <c r="B6" s="172"/>
      <c r="C6" s="172"/>
      <c r="D6" s="194">
        <f t="shared" si="2"/>
        <v>0</v>
      </c>
      <c r="E6" s="195"/>
      <c r="F6" s="172"/>
      <c r="G6" s="81"/>
      <c r="H6" s="196">
        <f t="shared" si="0"/>
        <v>0</v>
      </c>
      <c r="I6" s="80">
        <f t="shared" si="1"/>
        <v>0</v>
      </c>
    </row>
    <row r="7" spans="1:10">
      <c r="A7" s="50">
        <v>243709</v>
      </c>
      <c r="B7" s="172"/>
      <c r="C7" s="172"/>
      <c r="D7" s="194">
        <f t="shared" si="2"/>
        <v>0</v>
      </c>
      <c r="E7" s="195"/>
      <c r="F7" s="172"/>
      <c r="G7" s="81"/>
      <c r="H7" s="196">
        <f>G7*E7/1000000</f>
        <v>0</v>
      </c>
      <c r="I7" s="80">
        <f t="shared" si="1"/>
        <v>0</v>
      </c>
    </row>
    <row r="8" spans="1:10" ht="15">
      <c r="A8" s="50">
        <v>243739</v>
      </c>
      <c r="B8" s="172"/>
      <c r="C8" s="172"/>
      <c r="D8" s="194">
        <f>B8*C8</f>
        <v>0</v>
      </c>
      <c r="E8" s="197"/>
      <c r="F8" s="231"/>
      <c r="G8" s="198"/>
      <c r="H8" s="196">
        <f t="shared" ref="H8:H11" si="3">G8*E8/1000000</f>
        <v>0</v>
      </c>
      <c r="I8" s="80">
        <f t="shared" si="1"/>
        <v>0</v>
      </c>
      <c r="J8" s="162"/>
    </row>
    <row r="9" spans="1:10" ht="15">
      <c r="A9" s="50">
        <v>243770</v>
      </c>
      <c r="B9" s="172"/>
      <c r="C9" s="172"/>
      <c r="D9" s="194">
        <f t="shared" si="2"/>
        <v>0</v>
      </c>
      <c r="E9" s="197"/>
      <c r="F9" s="231"/>
      <c r="G9" s="198"/>
      <c r="H9" s="196">
        <f t="shared" si="3"/>
        <v>0</v>
      </c>
      <c r="I9" s="80">
        <f t="shared" si="1"/>
        <v>0</v>
      </c>
    </row>
    <row r="10" spans="1:10" ht="15">
      <c r="A10" s="50">
        <v>243800</v>
      </c>
      <c r="B10" s="172"/>
      <c r="C10" s="172"/>
      <c r="D10" s="194">
        <f t="shared" si="2"/>
        <v>0</v>
      </c>
      <c r="E10" s="197"/>
      <c r="F10" s="231"/>
      <c r="G10" s="198"/>
      <c r="H10" s="196">
        <f t="shared" si="3"/>
        <v>0</v>
      </c>
      <c r="I10" s="80">
        <f t="shared" si="1"/>
        <v>0</v>
      </c>
    </row>
    <row r="11" spans="1:10" ht="15">
      <c r="A11" s="50">
        <v>243831</v>
      </c>
      <c r="B11" s="172"/>
      <c r="C11" s="172"/>
      <c r="D11" s="194">
        <f t="shared" si="2"/>
        <v>0</v>
      </c>
      <c r="E11" s="197"/>
      <c r="F11" s="231"/>
      <c r="G11" s="198"/>
      <c r="H11" s="196">
        <f t="shared" si="3"/>
        <v>0</v>
      </c>
      <c r="I11" s="80">
        <f t="shared" si="1"/>
        <v>0</v>
      </c>
    </row>
    <row r="12" spans="1:10" ht="15">
      <c r="A12" s="50">
        <v>243862</v>
      </c>
      <c r="B12" s="172"/>
      <c r="C12" s="172"/>
      <c r="D12" s="194">
        <f t="shared" si="2"/>
        <v>0</v>
      </c>
      <c r="E12" s="197"/>
      <c r="F12" s="231"/>
      <c r="G12" s="198"/>
      <c r="H12" s="196">
        <f>G12*E12/1000000</f>
        <v>0</v>
      </c>
      <c r="I12" s="80">
        <f t="shared" si="1"/>
        <v>0</v>
      </c>
    </row>
    <row r="13" spans="1:10">
      <c r="A13" s="50">
        <v>243892</v>
      </c>
      <c r="B13" s="172"/>
      <c r="C13" s="194"/>
      <c r="D13" s="194">
        <f>B13*C13</f>
        <v>0</v>
      </c>
      <c r="E13" s="194"/>
      <c r="F13" s="172"/>
      <c r="G13" s="167"/>
      <c r="H13" s="196">
        <f t="shared" ref="H13:H14" si="4">G13*E13/1000000</f>
        <v>0</v>
      </c>
      <c r="I13" s="80">
        <f t="shared" si="1"/>
        <v>0</v>
      </c>
    </row>
    <row r="14" spans="1:10">
      <c r="A14" s="50">
        <v>243923</v>
      </c>
      <c r="B14" s="172"/>
      <c r="C14" s="194"/>
      <c r="D14" s="79">
        <f t="shared" si="2"/>
        <v>0</v>
      </c>
      <c r="E14" s="194"/>
      <c r="F14" s="172"/>
      <c r="G14" s="167"/>
      <c r="H14" s="196">
        <f t="shared" si="4"/>
        <v>0</v>
      </c>
      <c r="I14" s="80">
        <f t="shared" si="1"/>
        <v>0</v>
      </c>
    </row>
    <row r="15" spans="1:10">
      <c r="A15" s="50">
        <v>243953</v>
      </c>
      <c r="B15" s="230"/>
      <c r="C15" s="194"/>
      <c r="D15" s="79">
        <f t="shared" si="2"/>
        <v>0</v>
      </c>
      <c r="E15" s="194"/>
      <c r="F15" s="172"/>
      <c r="G15" s="167"/>
      <c r="H15" s="194"/>
      <c r="I15" s="194"/>
    </row>
    <row r="16" spans="1:10" ht="15" thickBot="1">
      <c r="B16" s="49"/>
      <c r="C16" s="49"/>
      <c r="D16" s="49">
        <f>SUM(D4:D15)</f>
        <v>0</v>
      </c>
      <c r="E16" s="49"/>
      <c r="F16" s="49"/>
      <c r="G16" s="49"/>
      <c r="H16" s="49">
        <f>SUM(H4:H15)</f>
        <v>0</v>
      </c>
      <c r="I16" s="84">
        <f>SUM(I4:I15)</f>
        <v>0</v>
      </c>
    </row>
    <row r="17" spans="7:9" ht="15" thickTop="1"/>
    <row r="18" spans="7:9">
      <c r="G18" s="117" t="s">
        <v>24</v>
      </c>
      <c r="H18" s="117" t="s">
        <v>54</v>
      </c>
      <c r="I18" s="117" t="s">
        <v>13</v>
      </c>
    </row>
    <row r="19" spans="7:9">
      <c r="G19" s="208">
        <f>D16</f>
        <v>0</v>
      </c>
      <c r="H19" s="208">
        <f>H16</f>
        <v>0</v>
      </c>
      <c r="I19" s="168">
        <f>H19-G19</f>
        <v>0</v>
      </c>
    </row>
  </sheetData>
  <mergeCells count="3">
    <mergeCell ref="A1:I1"/>
    <mergeCell ref="A2:A3"/>
    <mergeCell ref="E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6" tint="-0.249977111117893"/>
  </sheetPr>
  <dimension ref="A1:P19"/>
  <sheetViews>
    <sheetView zoomScaleNormal="100" workbookViewId="0">
      <selection sqref="A1:G1"/>
    </sheetView>
  </sheetViews>
  <sheetFormatPr defaultRowHeight="15"/>
  <cols>
    <col min="1" max="1" width="15.28515625" customWidth="1"/>
    <col min="2" max="2" width="18.85546875" customWidth="1"/>
    <col min="3" max="3" width="32.42578125" customWidth="1"/>
    <col min="4" max="4" width="25.140625" customWidth="1"/>
    <col min="5" max="5" width="34.28515625" customWidth="1"/>
    <col min="6" max="6" width="19.42578125" customWidth="1"/>
    <col min="7" max="7" width="27.28515625" customWidth="1"/>
    <col min="8" max="8" width="18.7109375" customWidth="1"/>
    <col min="9" max="9" width="21.140625" customWidth="1"/>
  </cols>
  <sheetData>
    <row r="1" spans="1:16" ht="21.75" customHeight="1">
      <c r="A1" s="276" t="s">
        <v>36</v>
      </c>
      <c r="B1" s="276"/>
      <c r="C1" s="276"/>
      <c r="D1" s="276"/>
      <c r="E1" s="276"/>
      <c r="F1" s="276"/>
      <c r="G1" s="276"/>
      <c r="H1" s="132"/>
      <c r="I1" s="132"/>
    </row>
    <row r="2" spans="1:16" s="12" customFormat="1" ht="76.5">
      <c r="A2" s="7" t="s">
        <v>6</v>
      </c>
      <c r="B2" s="10" t="s">
        <v>37</v>
      </c>
      <c r="C2" s="10" t="s">
        <v>38</v>
      </c>
      <c r="D2" s="10" t="s">
        <v>39</v>
      </c>
      <c r="E2" s="11" t="s">
        <v>40</v>
      </c>
      <c r="F2" s="11" t="s">
        <v>41</v>
      </c>
      <c r="G2" s="10" t="s">
        <v>60</v>
      </c>
      <c r="H2" s="135" t="s">
        <v>63</v>
      </c>
      <c r="I2" s="135" t="s">
        <v>64</v>
      </c>
      <c r="N2" s="121" t="s">
        <v>55</v>
      </c>
      <c r="O2" s="121" t="s">
        <v>56</v>
      </c>
      <c r="P2" s="121" t="s">
        <v>57</v>
      </c>
    </row>
    <row r="3" spans="1:16" ht="15.75">
      <c r="A3" s="4">
        <v>24473</v>
      </c>
      <c r="B3" s="118">
        <v>3.4052926148010005</v>
      </c>
      <c r="C3" s="118">
        <v>2.2000000000000002</v>
      </c>
      <c r="D3" s="119">
        <v>25.65</v>
      </c>
      <c r="E3" s="120">
        <v>3.3915906818181817E-3</v>
      </c>
      <c r="F3" s="51"/>
      <c r="G3" s="13">
        <v>30.915755569645658</v>
      </c>
      <c r="H3" s="133">
        <v>507.26837700000004</v>
      </c>
      <c r="I3" s="136">
        <f>H3*F3</f>
        <v>0</v>
      </c>
      <c r="J3" s="78" t="s">
        <v>86</v>
      </c>
      <c r="N3" s="122">
        <v>6713</v>
      </c>
      <c r="O3" s="123">
        <f>'[1]ราคา Spot LNG'!D4</f>
        <v>507.26837700000004</v>
      </c>
      <c r="P3" s="123">
        <f>O3*N3/10^6</f>
        <v>3.4052926148010005</v>
      </c>
    </row>
    <row r="4" spans="1:16" ht="15.75">
      <c r="A4" s="4">
        <v>24504</v>
      </c>
      <c r="B4" s="118"/>
      <c r="C4" s="118"/>
      <c r="D4" s="119"/>
      <c r="E4" s="120"/>
      <c r="F4" s="51">
        <f t="shared" ref="F4:F5" si="0">E4*1000000*50</f>
        <v>0</v>
      </c>
      <c r="G4" s="13">
        <f t="shared" ref="G4:G9" si="1">(B4-C4)*D4</f>
        <v>0</v>
      </c>
      <c r="H4" s="133"/>
      <c r="I4" s="136">
        <f>H4*F4</f>
        <v>0</v>
      </c>
      <c r="N4" s="122">
        <v>6713</v>
      </c>
      <c r="O4" s="123"/>
      <c r="P4" s="123">
        <f t="shared" ref="P4:P12" si="2">O4*N4/10^6</f>
        <v>0</v>
      </c>
    </row>
    <row r="5" spans="1:16" ht="15.75">
      <c r="A5" s="4">
        <v>24532</v>
      </c>
      <c r="B5" s="118"/>
      <c r="C5" s="118"/>
      <c r="D5" s="119"/>
      <c r="E5" s="120"/>
      <c r="F5" s="51">
        <f t="shared" si="0"/>
        <v>0</v>
      </c>
      <c r="G5" s="13">
        <f t="shared" si="1"/>
        <v>0</v>
      </c>
      <c r="H5" s="133"/>
      <c r="I5" s="136">
        <f>H5*F5</f>
        <v>0</v>
      </c>
      <c r="J5" s="124"/>
      <c r="N5" s="122">
        <v>6713</v>
      </c>
      <c r="O5" s="123"/>
      <c r="P5" s="123">
        <f t="shared" si="2"/>
        <v>0</v>
      </c>
    </row>
    <row r="6" spans="1:16" ht="15.75">
      <c r="A6" s="4">
        <v>24563</v>
      </c>
      <c r="B6" s="118"/>
      <c r="C6" s="118"/>
      <c r="D6" s="118"/>
      <c r="E6" s="261"/>
      <c r="F6" s="51">
        <f>E6*1000000*50</f>
        <v>0</v>
      </c>
      <c r="G6" s="13">
        <f t="shared" si="1"/>
        <v>0</v>
      </c>
      <c r="H6" s="133"/>
      <c r="I6" s="136">
        <f>H6*F6</f>
        <v>0</v>
      </c>
      <c r="J6" s="124"/>
      <c r="N6" s="122">
        <v>6713</v>
      </c>
      <c r="O6" s="123"/>
      <c r="P6" s="123">
        <f t="shared" si="2"/>
        <v>0</v>
      </c>
    </row>
    <row r="7" spans="1:16" ht="15.75">
      <c r="A7" s="4">
        <v>24593</v>
      </c>
      <c r="B7" s="118"/>
      <c r="C7" s="118"/>
      <c r="D7" s="118"/>
      <c r="E7" s="120"/>
      <c r="F7" s="51">
        <f>E7*1000000*50</f>
        <v>0</v>
      </c>
      <c r="G7" s="173">
        <f t="shared" si="1"/>
        <v>0</v>
      </c>
      <c r="H7" s="133"/>
      <c r="I7" s="136">
        <f>H7*F7</f>
        <v>0</v>
      </c>
      <c r="N7" s="122">
        <v>6713</v>
      </c>
      <c r="O7" s="123"/>
      <c r="P7" s="123">
        <f t="shared" si="2"/>
        <v>0</v>
      </c>
    </row>
    <row r="8" spans="1:16" ht="15.75">
      <c r="A8" s="4">
        <v>24624</v>
      </c>
      <c r="B8" s="118"/>
      <c r="C8" s="118"/>
      <c r="D8" s="118"/>
      <c r="E8" s="120"/>
      <c r="F8" s="51">
        <f t="shared" ref="F8:F9" si="3">E8*1000000*50</f>
        <v>0</v>
      </c>
      <c r="G8" s="173">
        <f t="shared" si="1"/>
        <v>0</v>
      </c>
      <c r="H8" s="133"/>
      <c r="I8" s="136">
        <f t="shared" ref="I8:I10" si="4">H8*F8</f>
        <v>0</v>
      </c>
      <c r="N8" s="122">
        <v>6713</v>
      </c>
      <c r="O8" s="123"/>
      <c r="P8" s="123">
        <f t="shared" si="2"/>
        <v>0</v>
      </c>
    </row>
    <row r="9" spans="1:16" ht="15.75">
      <c r="A9" s="4">
        <v>24654</v>
      </c>
      <c r="B9" s="118"/>
      <c r="C9" s="118"/>
      <c r="D9" s="118"/>
      <c r="E9" s="120"/>
      <c r="F9" s="51">
        <f t="shared" si="3"/>
        <v>0</v>
      </c>
      <c r="G9" s="173">
        <f t="shared" si="1"/>
        <v>0</v>
      </c>
      <c r="H9" s="133"/>
      <c r="I9" s="136">
        <f t="shared" si="4"/>
        <v>0</v>
      </c>
      <c r="N9" s="122">
        <v>6713</v>
      </c>
      <c r="O9" s="123"/>
      <c r="P9" s="123">
        <f t="shared" si="2"/>
        <v>0</v>
      </c>
    </row>
    <row r="10" spans="1:16" ht="15.75">
      <c r="A10" s="4">
        <v>24685</v>
      </c>
      <c r="B10" s="118"/>
      <c r="C10" s="118"/>
      <c r="D10" s="118"/>
      <c r="E10" s="120"/>
      <c r="F10" s="51">
        <f>E10*1000000*50</f>
        <v>0</v>
      </c>
      <c r="G10" s="173">
        <f>(B10-C10)*D10</f>
        <v>0</v>
      </c>
      <c r="H10" s="133"/>
      <c r="I10" s="136">
        <f t="shared" si="4"/>
        <v>0</v>
      </c>
      <c r="J10" s="78"/>
      <c r="N10" s="122">
        <v>6713</v>
      </c>
      <c r="O10" s="123"/>
      <c r="P10" s="123">
        <f t="shared" si="2"/>
        <v>0</v>
      </c>
    </row>
    <row r="11" spans="1:16" ht="15.75">
      <c r="A11" s="4">
        <v>24716</v>
      </c>
      <c r="B11" s="203"/>
      <c r="C11" s="13"/>
      <c r="D11" s="204"/>
      <c r="E11" s="205"/>
      <c r="F11" s="206"/>
      <c r="G11" s="204"/>
      <c r="H11" s="60"/>
      <c r="I11" s="60"/>
      <c r="N11" s="122">
        <v>6713</v>
      </c>
      <c r="O11" s="123"/>
      <c r="P11" s="123">
        <f t="shared" si="2"/>
        <v>0</v>
      </c>
    </row>
    <row r="12" spans="1:16" ht="15.75">
      <c r="A12" s="4">
        <v>24746</v>
      </c>
      <c r="B12" s="203"/>
      <c r="C12" s="13"/>
      <c r="D12" s="204"/>
      <c r="E12" s="205"/>
      <c r="F12" s="206"/>
      <c r="G12" s="204"/>
      <c r="H12" s="60"/>
      <c r="I12" s="60"/>
      <c r="N12" s="122">
        <v>6713</v>
      </c>
      <c r="O12" s="123"/>
      <c r="P12" s="123">
        <f t="shared" si="2"/>
        <v>0</v>
      </c>
    </row>
    <row r="13" spans="1:16" ht="15.75">
      <c r="A13" s="4">
        <v>24777</v>
      </c>
      <c r="B13" s="203"/>
      <c r="C13" s="13"/>
      <c r="D13" s="204"/>
      <c r="E13" s="204"/>
      <c r="F13" s="206"/>
      <c r="G13" s="204"/>
      <c r="H13" s="60"/>
      <c r="I13" s="60"/>
    </row>
    <row r="14" spans="1:16" ht="15.75">
      <c r="A14" s="4">
        <v>24807</v>
      </c>
      <c r="B14" s="13"/>
      <c r="C14" s="13"/>
      <c r="D14" s="203"/>
      <c r="E14" s="204"/>
      <c r="F14" s="206"/>
      <c r="G14" s="204"/>
      <c r="H14" s="60"/>
      <c r="I14" s="60"/>
    </row>
    <row r="15" spans="1:16" ht="18.75">
      <c r="A15" t="s">
        <v>12</v>
      </c>
      <c r="D15" s="9">
        <f>SUM(D3:D14)</f>
        <v>25.65</v>
      </c>
      <c r="E15" s="14"/>
      <c r="F15" s="125"/>
      <c r="G15" s="213">
        <f>SUM(G3:G14)</f>
        <v>30.915755569645658</v>
      </c>
      <c r="H15" s="125"/>
      <c r="I15" s="137">
        <f>SUM(I3:I14)</f>
        <v>0</v>
      </c>
      <c r="J15" t="s">
        <v>21</v>
      </c>
    </row>
    <row r="16" spans="1:16">
      <c r="I16" s="46">
        <f>I15/1000000</f>
        <v>0</v>
      </c>
      <c r="J16" t="s">
        <v>18</v>
      </c>
    </row>
    <row r="17" spans="3:10" ht="18.75">
      <c r="C17" s="131" t="s">
        <v>61</v>
      </c>
      <c r="D17" s="130">
        <f>D15*2.2</f>
        <v>56.43</v>
      </c>
      <c r="G17" s="15"/>
      <c r="H17" s="15"/>
      <c r="I17" s="15"/>
      <c r="J17" s="15"/>
    </row>
    <row r="18" spans="3:10" ht="18.75">
      <c r="C18" s="138" t="s">
        <v>62</v>
      </c>
      <c r="D18" s="52">
        <f>D17+G15</f>
        <v>87.345755569645661</v>
      </c>
      <c r="G18" s="15"/>
      <c r="H18" s="15"/>
      <c r="I18" s="15"/>
    </row>
    <row r="19" spans="3:10" ht="18.75">
      <c r="C19" s="138" t="s">
        <v>65</v>
      </c>
      <c r="D19" s="53">
        <f>D18-D17</f>
        <v>30.915755569645661</v>
      </c>
    </row>
  </sheetData>
  <mergeCells count="1">
    <mergeCell ref="A1:G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B9DE3-719E-4C65-8E78-CF5367FB8F39}">
  <sheetPr codeName="Sheet7">
    <tabColor theme="7" tint="-0.249977111117893"/>
  </sheetPr>
  <dimension ref="A1:J20"/>
  <sheetViews>
    <sheetView workbookViewId="0">
      <selection sqref="A1:I1"/>
    </sheetView>
  </sheetViews>
  <sheetFormatPr defaultColWidth="9.140625" defaultRowHeight="15"/>
  <cols>
    <col min="1" max="1" width="11.85546875" style="60" customWidth="1"/>
    <col min="2" max="2" width="11.28515625" style="60" customWidth="1"/>
    <col min="3" max="3" width="11" style="60" customWidth="1"/>
    <col min="4" max="4" width="14.7109375" style="60" customWidth="1"/>
    <col min="5" max="5" width="14.140625" style="60" customWidth="1"/>
    <col min="6" max="6" width="12.42578125" style="60" customWidth="1"/>
    <col min="7" max="7" width="19.28515625" style="60" customWidth="1"/>
    <col min="8" max="8" width="33.7109375" style="60" customWidth="1"/>
    <col min="9" max="9" width="17.5703125" style="60" customWidth="1"/>
    <col min="10" max="16384" width="9.140625" style="60"/>
  </cols>
  <sheetData>
    <row r="1" spans="1:10" ht="15" customHeight="1">
      <c r="A1" s="277" t="s">
        <v>17</v>
      </c>
      <c r="B1" s="277"/>
      <c r="C1" s="277"/>
      <c r="D1" s="277"/>
      <c r="E1" s="277"/>
      <c r="F1" s="277"/>
      <c r="G1" s="277"/>
      <c r="H1" s="277"/>
      <c r="I1" s="277"/>
    </row>
    <row r="2" spans="1:10" ht="19.5" customHeight="1">
      <c r="A2" s="271" t="s">
        <v>6</v>
      </c>
      <c r="B2" s="59" t="s">
        <v>2</v>
      </c>
      <c r="C2" s="59" t="s">
        <v>0</v>
      </c>
      <c r="D2" s="214" t="s">
        <v>53</v>
      </c>
      <c r="E2" s="272" t="s">
        <v>3</v>
      </c>
      <c r="F2" s="272"/>
      <c r="G2" s="59" t="s">
        <v>7</v>
      </c>
      <c r="H2" s="59" t="s">
        <v>14</v>
      </c>
      <c r="I2" s="59" t="s">
        <v>13</v>
      </c>
    </row>
    <row r="3" spans="1:10" ht="20.25" customHeight="1">
      <c r="A3" s="271"/>
      <c r="B3" s="61" t="s">
        <v>9</v>
      </c>
      <c r="C3" s="61" t="s">
        <v>1</v>
      </c>
      <c r="D3" s="215" t="s">
        <v>18</v>
      </c>
      <c r="E3" s="61" t="s">
        <v>4</v>
      </c>
      <c r="F3" s="61" t="s">
        <v>5</v>
      </c>
      <c r="G3" s="61" t="s">
        <v>8</v>
      </c>
      <c r="H3" s="61" t="s">
        <v>18</v>
      </c>
      <c r="I3" s="61" t="s">
        <v>18</v>
      </c>
    </row>
    <row r="4" spans="1:10">
      <c r="A4" s="4">
        <v>243619</v>
      </c>
      <c r="B4" s="216"/>
      <c r="C4" s="216"/>
      <c r="D4" s="76">
        <f>B4*C4</f>
        <v>0</v>
      </c>
      <c r="E4" s="82"/>
      <c r="F4" s="76">
        <v>1.4200000000000001E-4</v>
      </c>
      <c r="G4" s="265"/>
      <c r="H4" s="76">
        <f>E4*G4/1000000</f>
        <v>0</v>
      </c>
      <c r="I4" s="76">
        <f>H4-(B4*C4)</f>
        <v>0</v>
      </c>
      <c r="J4" s="85"/>
    </row>
    <row r="5" spans="1:10">
      <c r="A5" s="4">
        <v>243650</v>
      </c>
      <c r="B5" s="216"/>
      <c r="C5" s="216"/>
      <c r="D5" s="76">
        <f t="shared" ref="D5:D6" si="0">B5*C5</f>
        <v>0</v>
      </c>
      <c r="E5" s="82"/>
      <c r="F5" s="76">
        <v>1.3100000000000001E-4</v>
      </c>
      <c r="G5" s="265"/>
      <c r="H5" s="76">
        <f t="shared" ref="H5:H7" si="1">E5*G5/1000000</f>
        <v>0</v>
      </c>
      <c r="I5" s="76">
        <f t="shared" ref="I5:I8" si="2">H5-(B5*C5)</f>
        <v>0</v>
      </c>
    </row>
    <row r="6" spans="1:10">
      <c r="A6" s="4">
        <v>243678</v>
      </c>
      <c r="B6" s="216"/>
      <c r="C6" s="216"/>
      <c r="D6" s="76">
        <f t="shared" si="0"/>
        <v>0</v>
      </c>
      <c r="E6" s="82"/>
      <c r="F6" s="76">
        <v>2.1900000000000001E-4</v>
      </c>
      <c r="G6" s="265"/>
      <c r="H6" s="76">
        <f t="shared" si="1"/>
        <v>0</v>
      </c>
      <c r="I6" s="76">
        <f t="shared" si="2"/>
        <v>0</v>
      </c>
    </row>
    <row r="7" spans="1:10">
      <c r="A7" s="4">
        <v>243709</v>
      </c>
      <c r="B7" s="216"/>
      <c r="C7" s="216"/>
      <c r="D7" s="76">
        <f>B7*C7</f>
        <v>0</v>
      </c>
      <c r="E7" s="82"/>
      <c r="F7" s="76">
        <v>3.8000000000000002E-4</v>
      </c>
      <c r="G7" s="265"/>
      <c r="H7" s="76">
        <f t="shared" si="1"/>
        <v>0</v>
      </c>
      <c r="I7" s="76">
        <f t="shared" si="2"/>
        <v>0</v>
      </c>
    </row>
    <row r="8" spans="1:10">
      <c r="A8" s="4">
        <v>243739</v>
      </c>
      <c r="B8" s="216"/>
      <c r="C8" s="216"/>
      <c r="D8" s="76">
        <f>B8*C8</f>
        <v>0</v>
      </c>
      <c r="E8" s="169"/>
      <c r="F8" s="169">
        <v>6.1899999999999998E-4</v>
      </c>
      <c r="G8" s="170"/>
      <c r="H8" s="169">
        <f>E8*G8/1000000</f>
        <v>0</v>
      </c>
      <c r="I8" s="169">
        <f t="shared" si="2"/>
        <v>0</v>
      </c>
    </row>
    <row r="9" spans="1:10">
      <c r="A9" s="4">
        <v>243770</v>
      </c>
      <c r="B9" s="266"/>
      <c r="C9" s="169"/>
      <c r="D9" s="169"/>
      <c r="E9" s="169"/>
      <c r="F9" s="169"/>
      <c r="G9" s="170"/>
      <c r="H9" s="169"/>
      <c r="I9" s="169"/>
    </row>
    <row r="10" spans="1:10">
      <c r="A10" s="4">
        <v>243800</v>
      </c>
      <c r="B10" s="266"/>
      <c r="C10" s="169"/>
      <c r="D10" s="169"/>
      <c r="E10" s="169"/>
      <c r="F10" s="169"/>
      <c r="G10" s="170"/>
      <c r="H10" s="169"/>
      <c r="I10" s="169"/>
    </row>
    <row r="11" spans="1:10">
      <c r="A11" s="4">
        <v>243831</v>
      </c>
      <c r="B11" s="266"/>
      <c r="C11" s="169"/>
      <c r="D11" s="169"/>
      <c r="E11" s="169"/>
      <c r="F11" s="169"/>
      <c r="G11" s="170"/>
      <c r="H11" s="169"/>
      <c r="I11" s="169"/>
    </row>
    <row r="12" spans="1:10">
      <c r="A12" s="4">
        <v>243862</v>
      </c>
      <c r="B12" s="266"/>
      <c r="C12" s="169"/>
      <c r="D12" s="169"/>
      <c r="E12" s="169"/>
      <c r="F12" s="169"/>
      <c r="G12" s="170"/>
      <c r="H12" s="169"/>
      <c r="I12" s="169"/>
    </row>
    <row r="13" spans="1:10">
      <c r="A13" s="4">
        <v>243892</v>
      </c>
      <c r="B13" s="266"/>
      <c r="C13" s="169"/>
      <c r="D13" s="169"/>
      <c r="E13" s="169"/>
      <c r="F13" s="169"/>
      <c r="G13" s="170"/>
      <c r="H13" s="169"/>
      <c r="I13" s="169"/>
    </row>
    <row r="14" spans="1:10">
      <c r="A14" s="4">
        <v>243923</v>
      </c>
      <c r="B14" s="266"/>
      <c r="C14" s="169"/>
      <c r="D14" s="169"/>
      <c r="E14" s="169"/>
      <c r="F14" s="169"/>
      <c r="G14" s="170"/>
      <c r="H14" s="169"/>
      <c r="I14" s="169"/>
    </row>
    <row r="15" spans="1:10">
      <c r="A15" s="4">
        <v>243953</v>
      </c>
      <c r="B15" s="266"/>
      <c r="C15" s="169"/>
      <c r="D15" s="169"/>
      <c r="E15" s="169"/>
      <c r="F15" s="169"/>
      <c r="G15" s="170"/>
      <c r="H15" s="169"/>
      <c r="I15" s="169"/>
    </row>
    <row r="16" spans="1:10" ht="15.75" thickBot="1">
      <c r="B16" s="86"/>
      <c r="C16" s="86"/>
      <c r="D16" s="86">
        <f>SUM(D4:D15)</f>
        <v>0</v>
      </c>
      <c r="E16" s="86"/>
      <c r="F16" s="86"/>
      <c r="G16" s="86"/>
      <c r="H16" s="86">
        <f>SUM(H4:H15)</f>
        <v>0</v>
      </c>
      <c r="I16" s="87">
        <f>SUM(I4:I15)</f>
        <v>0</v>
      </c>
    </row>
    <row r="17" spans="7:9" ht="15.75" thickTop="1"/>
    <row r="19" spans="7:9">
      <c r="G19" s="116" t="s">
        <v>24</v>
      </c>
      <c r="H19" s="116" t="s">
        <v>54</v>
      </c>
      <c r="I19" s="116" t="s">
        <v>13</v>
      </c>
    </row>
    <row r="20" spans="7:9">
      <c r="G20" s="217">
        <f>D16</f>
        <v>0</v>
      </c>
      <c r="H20" s="217">
        <f>H16</f>
        <v>0</v>
      </c>
      <c r="I20" s="218">
        <f>H20-G20</f>
        <v>0</v>
      </c>
    </row>
  </sheetData>
  <mergeCells count="3">
    <mergeCell ref="A1:I1"/>
    <mergeCell ref="A2:A3"/>
    <mergeCell ref="E2:F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91E51-594B-4C3E-9D18-ED0ADA746EDE}">
  <sheetPr codeName="Sheet14">
    <tabColor theme="8" tint="-0.249977111117893"/>
  </sheetPr>
  <dimension ref="A1:P19"/>
  <sheetViews>
    <sheetView zoomScaleNormal="100" workbookViewId="0">
      <selection sqref="A1:G1"/>
    </sheetView>
  </sheetViews>
  <sheetFormatPr defaultRowHeight="15"/>
  <cols>
    <col min="1" max="1" width="15.28515625" customWidth="1"/>
    <col min="2" max="2" width="18.85546875" customWidth="1"/>
    <col min="3" max="3" width="32.42578125" customWidth="1"/>
    <col min="4" max="4" width="25.140625" customWidth="1"/>
    <col min="5" max="5" width="34.28515625" customWidth="1"/>
    <col min="6" max="6" width="19.42578125" customWidth="1"/>
    <col min="7" max="7" width="27.28515625" customWidth="1"/>
    <col min="8" max="8" width="18.7109375" customWidth="1"/>
    <col min="9" max="9" width="21.140625" customWidth="1"/>
  </cols>
  <sheetData>
    <row r="1" spans="1:16" ht="21.75" customHeight="1">
      <c r="A1" s="276" t="s">
        <v>84</v>
      </c>
      <c r="B1" s="276"/>
      <c r="C1" s="276"/>
      <c r="D1" s="276"/>
      <c r="E1" s="276"/>
      <c r="F1" s="276"/>
      <c r="G1" s="276"/>
      <c r="H1" s="132"/>
      <c r="I1" s="132"/>
    </row>
    <row r="2" spans="1:16" s="12" customFormat="1" ht="76.5">
      <c r="A2" s="7" t="s">
        <v>6</v>
      </c>
      <c r="B2" s="10" t="s">
        <v>37</v>
      </c>
      <c r="C2" s="10" t="s">
        <v>38</v>
      </c>
      <c r="D2" s="10" t="s">
        <v>39</v>
      </c>
      <c r="E2" s="11" t="s">
        <v>40</v>
      </c>
      <c r="F2" s="11" t="s">
        <v>41</v>
      </c>
      <c r="G2" s="10" t="s">
        <v>60</v>
      </c>
      <c r="H2" s="135" t="s">
        <v>63</v>
      </c>
      <c r="I2" s="135" t="s">
        <v>64</v>
      </c>
      <c r="N2" s="121" t="s">
        <v>55</v>
      </c>
      <c r="O2" s="121" t="s">
        <v>56</v>
      </c>
      <c r="P2" s="121" t="s">
        <v>57</v>
      </c>
    </row>
    <row r="3" spans="1:16" ht="15.75">
      <c r="A3" s="4">
        <v>24473</v>
      </c>
      <c r="B3" s="118"/>
      <c r="C3" s="118"/>
      <c r="D3" s="119"/>
      <c r="E3" s="120"/>
      <c r="F3" s="51">
        <f>E3*1000000*50</f>
        <v>0</v>
      </c>
      <c r="G3" s="13">
        <f>(B3-C3)*D3</f>
        <v>0</v>
      </c>
      <c r="H3" s="133"/>
      <c r="I3" s="136">
        <f>H3*F3</f>
        <v>0</v>
      </c>
      <c r="N3" s="122">
        <v>6713</v>
      </c>
      <c r="O3" s="123">
        <v>889.05575199999998</v>
      </c>
      <c r="P3" s="123">
        <f>O3*N3/10^6</f>
        <v>5.9682312631759995</v>
      </c>
    </row>
    <row r="4" spans="1:16" ht="15.75">
      <c r="A4" s="4">
        <v>24504</v>
      </c>
      <c r="B4" s="118"/>
      <c r="C4" s="118"/>
      <c r="D4" s="119"/>
      <c r="E4" s="120"/>
      <c r="F4" s="51">
        <f t="shared" ref="F4:F5" si="0">E4*1000000*50</f>
        <v>0</v>
      </c>
      <c r="G4" s="13">
        <f t="shared" ref="G4:G9" si="1">(B4-C4)*D4</f>
        <v>0</v>
      </c>
      <c r="H4" s="133"/>
      <c r="I4" s="136">
        <f>H4*F4</f>
        <v>0</v>
      </c>
      <c r="N4" s="122">
        <v>6713</v>
      </c>
      <c r="O4" s="123">
        <v>1031.2126000000001</v>
      </c>
      <c r="P4" s="123">
        <f t="shared" ref="P4:P6" si="2">O4*N4/10^6</f>
        <v>6.9225301838000011</v>
      </c>
    </row>
    <row r="5" spans="1:16" ht="15.75">
      <c r="A5" s="4">
        <v>24532</v>
      </c>
      <c r="B5" s="118"/>
      <c r="C5" s="118"/>
      <c r="D5" s="119"/>
      <c r="E5" s="120"/>
      <c r="F5" s="51">
        <f t="shared" si="0"/>
        <v>0</v>
      </c>
      <c r="G5" s="13">
        <f t="shared" si="1"/>
        <v>0</v>
      </c>
      <c r="H5" s="133"/>
      <c r="I5" s="136">
        <f>H5*F5</f>
        <v>0</v>
      </c>
      <c r="J5" s="124" t="s">
        <v>58</v>
      </c>
      <c r="N5" s="122">
        <v>6713</v>
      </c>
      <c r="O5" s="123">
        <v>655.11047200000007</v>
      </c>
      <c r="P5" s="123">
        <f t="shared" si="2"/>
        <v>4.3977565985360005</v>
      </c>
    </row>
    <row r="6" spans="1:16" ht="15.75">
      <c r="A6" s="4">
        <v>24563</v>
      </c>
      <c r="B6" s="118"/>
      <c r="C6" s="118"/>
      <c r="D6" s="118"/>
      <c r="E6" s="261"/>
      <c r="F6" s="51">
        <f>E6*1000000*50</f>
        <v>0</v>
      </c>
      <c r="G6" s="13">
        <f t="shared" si="1"/>
        <v>0</v>
      </c>
      <c r="H6" s="133"/>
      <c r="I6" s="136">
        <f>H6*F6</f>
        <v>0</v>
      </c>
      <c r="J6" s="124" t="s">
        <v>59</v>
      </c>
      <c r="N6" s="122">
        <v>6713</v>
      </c>
      <c r="O6" s="123">
        <v>596.48569499999996</v>
      </c>
      <c r="P6" s="123">
        <f t="shared" si="2"/>
        <v>4.0042084705349996</v>
      </c>
    </row>
    <row r="7" spans="1:16" ht="15.75">
      <c r="A7" s="4">
        <v>24593</v>
      </c>
      <c r="B7" s="118"/>
      <c r="C7" s="118"/>
      <c r="D7" s="118"/>
      <c r="E7" s="120"/>
      <c r="F7" s="51">
        <f>E7*1000000*50</f>
        <v>0</v>
      </c>
      <c r="G7" s="173">
        <f t="shared" si="1"/>
        <v>0</v>
      </c>
      <c r="H7" s="133"/>
      <c r="I7" s="136">
        <f>H7*F7</f>
        <v>0</v>
      </c>
    </row>
    <row r="8" spans="1:16" ht="15.75">
      <c r="A8" s="4">
        <v>24624</v>
      </c>
      <c r="B8" s="118"/>
      <c r="C8" s="118"/>
      <c r="D8" s="118"/>
      <c r="E8" s="120"/>
      <c r="F8" s="51">
        <f t="shared" ref="F8:F9" si="3">E8*1000000*50</f>
        <v>0</v>
      </c>
      <c r="G8" s="173">
        <f t="shared" si="1"/>
        <v>0</v>
      </c>
      <c r="H8" s="133"/>
      <c r="I8" s="136">
        <f t="shared" ref="I8:I10" si="4">H8*F8</f>
        <v>0</v>
      </c>
    </row>
    <row r="9" spans="1:16" ht="15.75">
      <c r="A9" s="4">
        <v>24654</v>
      </c>
      <c r="B9" s="118"/>
      <c r="C9" s="118"/>
      <c r="D9" s="118"/>
      <c r="E9" s="120"/>
      <c r="F9" s="51">
        <f t="shared" si="3"/>
        <v>0</v>
      </c>
      <c r="G9" s="173">
        <f t="shared" si="1"/>
        <v>0</v>
      </c>
      <c r="H9" s="133"/>
      <c r="I9" s="136">
        <f t="shared" si="4"/>
        <v>0</v>
      </c>
    </row>
    <row r="10" spans="1:16" ht="15.75">
      <c r="A10" s="4">
        <v>24685</v>
      </c>
      <c r="B10" s="118"/>
      <c r="C10" s="118"/>
      <c r="D10" s="118"/>
      <c r="E10" s="120"/>
      <c r="F10" s="51">
        <f>E10*1000000*50</f>
        <v>0</v>
      </c>
      <c r="G10" s="173">
        <f>(B10-C10)*D10</f>
        <v>0</v>
      </c>
      <c r="H10" s="133"/>
      <c r="I10" s="136">
        <f t="shared" si="4"/>
        <v>0</v>
      </c>
      <c r="J10" s="78" t="s">
        <v>69</v>
      </c>
    </row>
    <row r="11" spans="1:16" ht="15.75">
      <c r="A11" s="4">
        <v>24716</v>
      </c>
      <c r="B11" s="203"/>
      <c r="C11" s="13"/>
      <c r="D11" s="204"/>
      <c r="E11" s="205"/>
      <c r="F11" s="206"/>
      <c r="G11" s="204"/>
      <c r="H11" s="60"/>
      <c r="I11" s="60"/>
    </row>
    <row r="12" spans="1:16" ht="15.75">
      <c r="A12" s="4">
        <v>24746</v>
      </c>
      <c r="B12" s="203"/>
      <c r="C12" s="13"/>
      <c r="D12" s="204"/>
      <c r="E12" s="205"/>
      <c r="F12" s="206"/>
      <c r="G12" s="204"/>
      <c r="H12" s="60"/>
      <c r="I12" s="60"/>
    </row>
    <row r="13" spans="1:16" ht="15.75">
      <c r="A13" s="4">
        <v>24777</v>
      </c>
      <c r="B13" s="203"/>
      <c r="C13" s="13"/>
      <c r="D13" s="204"/>
      <c r="E13" s="204"/>
      <c r="F13" s="206"/>
      <c r="G13" s="204"/>
      <c r="H13" s="60"/>
      <c r="I13" s="60"/>
    </row>
    <row r="14" spans="1:16" ht="15.75">
      <c r="A14" s="4">
        <v>24807</v>
      </c>
      <c r="B14" s="127"/>
      <c r="C14" s="127"/>
      <c r="D14" s="126"/>
      <c r="E14" s="128"/>
      <c r="F14" s="129"/>
      <c r="G14" s="128"/>
      <c r="H14" s="134"/>
      <c r="I14" s="134"/>
    </row>
    <row r="15" spans="1:16" ht="18.75">
      <c r="A15" t="s">
        <v>12</v>
      </c>
      <c r="D15" s="9">
        <f>SUM(D3:D14)</f>
        <v>0</v>
      </c>
      <c r="E15" s="14"/>
      <c r="F15" s="125"/>
      <c r="G15" s="213">
        <f>SUM(G3:G14)</f>
        <v>0</v>
      </c>
      <c r="H15" s="125"/>
      <c r="I15" s="137">
        <f>SUM(I3:I14)</f>
        <v>0</v>
      </c>
      <c r="J15" t="s">
        <v>21</v>
      </c>
    </row>
    <row r="16" spans="1:16">
      <c r="I16" s="46">
        <f>I15/1000000</f>
        <v>0</v>
      </c>
      <c r="J16" t="s">
        <v>18</v>
      </c>
    </row>
    <row r="17" spans="3:10" ht="18.75">
      <c r="C17" s="131" t="s">
        <v>61</v>
      </c>
      <c r="D17" s="130">
        <f>D15*2.2</f>
        <v>0</v>
      </c>
      <c r="G17" s="15"/>
      <c r="H17" s="15"/>
      <c r="I17" s="15"/>
      <c r="J17" s="15"/>
    </row>
    <row r="18" spans="3:10" ht="18.75">
      <c r="C18" s="138" t="s">
        <v>62</v>
      </c>
      <c r="D18" s="52">
        <f>D17+G15</f>
        <v>0</v>
      </c>
      <c r="G18" s="15"/>
      <c r="H18" s="15"/>
      <c r="I18" s="15"/>
    </row>
    <row r="19" spans="3:10" ht="18.75">
      <c r="C19" s="138" t="s">
        <v>65</v>
      </c>
      <c r="D19" s="53">
        <f>D18-D17</f>
        <v>0</v>
      </c>
    </row>
  </sheetData>
  <mergeCells count="1">
    <mergeCell ref="A1:G1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FC443-31C1-4692-97D3-4FA924D87BE1}">
  <sheetPr codeName="Sheet9">
    <tabColor theme="9" tint="-0.249977111117893"/>
  </sheetPr>
  <dimension ref="A1:H22"/>
  <sheetViews>
    <sheetView workbookViewId="0">
      <selection sqref="A1:H1"/>
    </sheetView>
  </sheetViews>
  <sheetFormatPr defaultRowHeight="15"/>
  <cols>
    <col min="2" max="2" width="9.5703125" customWidth="1"/>
    <col min="3" max="6" width="17.5703125" customWidth="1"/>
    <col min="7" max="7" width="33.28515625" customWidth="1"/>
    <col min="10" max="10" width="14" customWidth="1"/>
  </cols>
  <sheetData>
    <row r="1" spans="1:8" ht="22.9" customHeight="1">
      <c r="A1" s="278" t="s">
        <v>49</v>
      </c>
      <c r="B1" s="278"/>
      <c r="C1" s="278"/>
      <c r="D1" s="278"/>
      <c r="E1" s="278"/>
      <c r="F1" s="278"/>
      <c r="G1" s="278"/>
      <c r="H1" s="278"/>
    </row>
    <row r="2" spans="1:8">
      <c r="B2" s="271" t="s">
        <v>6</v>
      </c>
      <c r="C2" s="3" t="s">
        <v>10</v>
      </c>
      <c r="D2" s="279" t="s">
        <v>3</v>
      </c>
      <c r="E2" s="279"/>
      <c r="F2" s="3" t="s">
        <v>7</v>
      </c>
      <c r="G2" s="3" t="s">
        <v>15</v>
      </c>
    </row>
    <row r="3" spans="1:8" ht="13.9" customHeight="1">
      <c r="B3" s="271"/>
      <c r="C3" s="3" t="s">
        <v>1</v>
      </c>
      <c r="D3" s="3" t="s">
        <v>4</v>
      </c>
      <c r="E3" s="3" t="s">
        <v>5</v>
      </c>
      <c r="F3" s="3" t="s">
        <v>8</v>
      </c>
      <c r="G3" s="5" t="s">
        <v>18</v>
      </c>
    </row>
    <row r="4" spans="1:8" ht="19.149999999999999" customHeight="1">
      <c r="B4" s="50">
        <v>24473</v>
      </c>
      <c r="C4" s="112"/>
      <c r="D4" s="112">
        <f>C4*3412</f>
        <v>0</v>
      </c>
      <c r="E4" s="113"/>
      <c r="F4" s="112"/>
      <c r="G4" s="114">
        <f>(D4*F4)/1000000</f>
        <v>0</v>
      </c>
    </row>
    <row r="5" spans="1:8" ht="19.149999999999999" customHeight="1">
      <c r="B5" s="50">
        <v>24504</v>
      </c>
      <c r="C5" s="112"/>
      <c r="D5" s="112">
        <f t="shared" ref="D5:D13" si="0">C5*3412</f>
        <v>0</v>
      </c>
      <c r="E5" s="113"/>
      <c r="F5" s="112"/>
      <c r="G5" s="114">
        <f t="shared" ref="G5:G6" si="1">(D5*F5)/1000000</f>
        <v>0</v>
      </c>
    </row>
    <row r="6" spans="1:8" ht="19.149999999999999" customHeight="1">
      <c r="B6" s="50">
        <v>24532</v>
      </c>
      <c r="C6" s="112"/>
      <c r="D6" s="112">
        <f t="shared" si="0"/>
        <v>0</v>
      </c>
      <c r="E6" s="113"/>
      <c r="F6" s="112"/>
      <c r="G6" s="114">
        <f t="shared" si="1"/>
        <v>0</v>
      </c>
    </row>
    <row r="7" spans="1:8" ht="19.149999999999999" customHeight="1">
      <c r="B7" s="50">
        <v>24563</v>
      </c>
      <c r="C7" s="112"/>
      <c r="D7" s="112">
        <f>C7*3412</f>
        <v>0</v>
      </c>
      <c r="E7" s="113"/>
      <c r="F7" s="112"/>
      <c r="G7" s="114">
        <f>(D7*F7)/1000000</f>
        <v>0</v>
      </c>
    </row>
    <row r="8" spans="1:8" ht="19.149999999999999" customHeight="1">
      <c r="B8" s="50">
        <v>24593</v>
      </c>
      <c r="C8" s="114"/>
      <c r="D8" s="112">
        <f t="shared" si="0"/>
        <v>0</v>
      </c>
      <c r="E8" s="174"/>
      <c r="F8" s="114"/>
      <c r="G8" s="114">
        <f>(D8*F8)/1000000</f>
        <v>0</v>
      </c>
    </row>
    <row r="9" spans="1:8" ht="19.149999999999999" customHeight="1">
      <c r="B9" s="50">
        <v>24624</v>
      </c>
      <c r="C9" s="114"/>
      <c r="D9" s="112">
        <f t="shared" si="0"/>
        <v>0</v>
      </c>
      <c r="E9" s="174"/>
      <c r="F9" s="114"/>
      <c r="G9" s="114">
        <f t="shared" ref="G9:G15" si="2">(D9*F9)/1000000</f>
        <v>0</v>
      </c>
    </row>
    <row r="10" spans="1:8" ht="19.149999999999999" customHeight="1">
      <c r="B10" s="50">
        <v>24654</v>
      </c>
      <c r="C10" s="114"/>
      <c r="D10" s="112">
        <f t="shared" si="0"/>
        <v>0</v>
      </c>
      <c r="E10" s="174"/>
      <c r="F10" s="114"/>
      <c r="G10" s="114">
        <f t="shared" si="2"/>
        <v>0</v>
      </c>
    </row>
    <row r="11" spans="1:8" ht="19.149999999999999" customHeight="1">
      <c r="B11" s="50">
        <v>24685</v>
      </c>
      <c r="C11" s="114"/>
      <c r="D11" s="112">
        <f t="shared" si="0"/>
        <v>0</v>
      </c>
      <c r="E11" s="174"/>
      <c r="F11" s="114"/>
      <c r="G11" s="114">
        <f t="shared" si="2"/>
        <v>0</v>
      </c>
    </row>
    <row r="12" spans="1:8" ht="19.149999999999999" customHeight="1">
      <c r="B12" s="50">
        <v>24716</v>
      </c>
      <c r="C12" s="114"/>
      <c r="D12" s="114">
        <f t="shared" si="0"/>
        <v>0</v>
      </c>
      <c r="E12" s="174"/>
      <c r="F12" s="114"/>
      <c r="G12" s="114">
        <f t="shared" si="2"/>
        <v>0</v>
      </c>
    </row>
    <row r="13" spans="1:8" ht="19.149999999999999" customHeight="1">
      <c r="B13" s="50">
        <v>24746</v>
      </c>
      <c r="C13" s="114"/>
      <c r="D13" s="114">
        <f t="shared" si="0"/>
        <v>0</v>
      </c>
      <c r="E13" s="174"/>
      <c r="F13" s="114"/>
      <c r="G13" s="114">
        <f t="shared" si="2"/>
        <v>0</v>
      </c>
    </row>
    <row r="14" spans="1:8" ht="19.149999999999999" customHeight="1">
      <c r="B14" s="50">
        <v>24777</v>
      </c>
      <c r="C14" s="226"/>
      <c r="D14" s="226"/>
      <c r="E14" s="226"/>
      <c r="F14" s="227"/>
      <c r="G14" s="114">
        <f t="shared" si="2"/>
        <v>0</v>
      </c>
    </row>
    <row r="15" spans="1:8" ht="19.149999999999999" customHeight="1">
      <c r="B15" s="50">
        <v>24807</v>
      </c>
      <c r="C15" s="226"/>
      <c r="D15" s="226"/>
      <c r="E15" s="226"/>
      <c r="F15" s="227"/>
      <c r="G15" s="114">
        <f t="shared" si="2"/>
        <v>0</v>
      </c>
    </row>
    <row r="16" spans="1:8" ht="16.5" thickBot="1">
      <c r="C16" s="2"/>
      <c r="D16" s="2"/>
      <c r="E16" s="2"/>
      <c r="F16" s="1" t="s">
        <v>12</v>
      </c>
      <c r="G16" s="209">
        <f>SUM(G4:G13)</f>
        <v>0</v>
      </c>
    </row>
    <row r="17" spans="3:5" ht="15.75" thickTop="1">
      <c r="E17" s="6"/>
    </row>
    <row r="18" spans="3:5">
      <c r="D18">
        <f>3000000/450</f>
        <v>6666.666666666667</v>
      </c>
    </row>
    <row r="20" spans="3:5">
      <c r="C20" t="s">
        <v>67</v>
      </c>
      <c r="D20">
        <f>0.06/450</f>
        <v>1.3333333333333334E-4</v>
      </c>
      <c r="E20" s="152">
        <f>D20*C4</f>
        <v>0</v>
      </c>
    </row>
    <row r="21" spans="3:5">
      <c r="D21" s="8"/>
      <c r="E21" s="8"/>
    </row>
    <row r="22" spans="3:5">
      <c r="D22" s="9"/>
    </row>
  </sheetData>
  <mergeCells count="3">
    <mergeCell ref="A1:H1"/>
    <mergeCell ref="B2:B3"/>
    <mergeCell ref="D2:E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82E7F-254C-4D71-B492-84E61F9C6421}">
  <sheetPr codeName="Sheet10">
    <tabColor theme="1"/>
    <pageSetUpPr fitToPage="1"/>
  </sheetPr>
  <dimension ref="A1:M72"/>
  <sheetViews>
    <sheetView zoomScale="60" zoomScaleNormal="60" workbookViewId="0">
      <pane ySplit="2" topLeftCell="A3" activePane="bottomLeft" state="frozen"/>
      <selection pane="bottomLeft" sqref="A1:I1"/>
    </sheetView>
  </sheetViews>
  <sheetFormatPr defaultColWidth="9.140625" defaultRowHeight="15"/>
  <cols>
    <col min="1" max="1" width="15.28515625" style="16" customWidth="1"/>
    <col min="2" max="2" width="18.85546875" style="16" customWidth="1"/>
    <col min="3" max="3" width="18.7109375" style="16" customWidth="1"/>
    <col min="4" max="4" width="19.7109375" style="16" customWidth="1"/>
    <col min="5" max="5" width="28.85546875" style="16" bestFit="1" customWidth="1"/>
    <col min="6" max="6" width="30.28515625" style="16" customWidth="1"/>
    <col min="7" max="7" width="27.85546875" style="16" customWidth="1"/>
    <col min="8" max="8" width="19.7109375" style="16" customWidth="1"/>
    <col min="9" max="9" width="26.85546875" style="16" customWidth="1"/>
    <col min="10" max="10" width="16.85546875" style="16" customWidth="1"/>
    <col min="11" max="11" width="29.140625" style="16" customWidth="1"/>
    <col min="12" max="12" width="23.5703125" style="16" customWidth="1"/>
    <col min="13" max="13" width="21.28515625" style="16" bestFit="1" customWidth="1"/>
    <col min="14" max="16384" width="9.140625" style="16"/>
  </cols>
  <sheetData>
    <row r="1" spans="1:12" s="54" customFormat="1" ht="43.15" customHeight="1" thickBot="1">
      <c r="A1" s="292" t="s">
        <v>48</v>
      </c>
      <c r="B1" s="292"/>
      <c r="C1" s="292"/>
      <c r="D1" s="292"/>
      <c r="E1" s="292"/>
      <c r="F1" s="292"/>
      <c r="G1" s="292"/>
      <c r="H1" s="292"/>
      <c r="I1" s="292"/>
    </row>
    <row r="2" spans="1:12" ht="94.5" thickBot="1">
      <c r="A2" s="17" t="s">
        <v>6</v>
      </c>
      <c r="B2" s="88" t="s">
        <v>25</v>
      </c>
      <c r="C2" s="18" t="s">
        <v>26</v>
      </c>
      <c r="D2" s="18" t="s">
        <v>27</v>
      </c>
      <c r="E2" s="18" t="s">
        <v>28</v>
      </c>
      <c r="F2" s="18" t="s">
        <v>29</v>
      </c>
      <c r="G2" s="18" t="s">
        <v>30</v>
      </c>
      <c r="H2" s="18" t="s">
        <v>31</v>
      </c>
      <c r="I2" s="19" t="s">
        <v>32</v>
      </c>
      <c r="K2" s="89" t="s">
        <v>42</v>
      </c>
      <c r="L2" s="89" t="s">
        <v>43</v>
      </c>
    </row>
    <row r="3" spans="1:12" ht="16.5" customHeight="1">
      <c r="A3" s="286">
        <v>24473</v>
      </c>
      <c r="B3" s="289"/>
      <c r="C3" s="289"/>
      <c r="D3" s="289">
        <f>B3*C3</f>
        <v>0</v>
      </c>
      <c r="E3" s="90" t="s">
        <v>50</v>
      </c>
      <c r="F3" s="91"/>
      <c r="G3" s="92"/>
      <c r="H3" s="20"/>
      <c r="I3" s="21">
        <f>($D$3-F3)*G3</f>
        <v>0</v>
      </c>
      <c r="K3" s="93">
        <f>$D$3*G3</f>
        <v>0</v>
      </c>
      <c r="L3" s="93">
        <f>$F3*G3</f>
        <v>0</v>
      </c>
    </row>
    <row r="4" spans="1:12" ht="16.899999999999999" customHeight="1">
      <c r="A4" s="287"/>
      <c r="B4" s="290"/>
      <c r="C4" s="290"/>
      <c r="D4" s="290"/>
      <c r="E4" s="94" t="s">
        <v>33</v>
      </c>
      <c r="F4" s="95"/>
      <c r="G4" s="96"/>
      <c r="H4" s="34"/>
      <c r="I4" s="23">
        <f>($D$3-F4)*G4</f>
        <v>0</v>
      </c>
      <c r="K4" s="93">
        <f>$D$3*G4</f>
        <v>0</v>
      </c>
      <c r="L4" s="93">
        <f>$F4*G4</f>
        <v>0</v>
      </c>
    </row>
    <row r="5" spans="1:12" ht="16.899999999999999" customHeight="1">
      <c r="A5" s="287"/>
      <c r="B5" s="290"/>
      <c r="C5" s="290"/>
      <c r="D5" s="290"/>
      <c r="E5" s="24" t="s">
        <v>51</v>
      </c>
      <c r="F5" s="97"/>
      <c r="G5" s="96"/>
      <c r="H5" s="34"/>
      <c r="I5" s="23">
        <f>($D$3-F5)*G5</f>
        <v>0</v>
      </c>
      <c r="K5" s="93">
        <f>$D$3*G5</f>
        <v>0</v>
      </c>
      <c r="L5" s="93">
        <f>$F5*G5</f>
        <v>0</v>
      </c>
    </row>
    <row r="6" spans="1:12" ht="16.899999999999999" customHeight="1" thickBot="1">
      <c r="A6" s="288"/>
      <c r="B6" s="291"/>
      <c r="C6" s="291"/>
      <c r="D6" s="291"/>
      <c r="E6" s="98" t="s">
        <v>34</v>
      </c>
      <c r="F6" s="99"/>
      <c r="G6" s="100"/>
      <c r="H6" s="25"/>
      <c r="I6" s="26">
        <f>($D$3-F6)*G6</f>
        <v>0</v>
      </c>
      <c r="K6" s="93">
        <f>$D$3*G6</f>
        <v>0</v>
      </c>
      <c r="L6" s="93">
        <f t="shared" ref="L6" si="0">$F6*G6</f>
        <v>0</v>
      </c>
    </row>
    <row r="7" spans="1:12" ht="16.899999999999999" customHeight="1">
      <c r="A7" s="286">
        <v>24504</v>
      </c>
      <c r="B7" s="289"/>
      <c r="C7" s="289"/>
      <c r="D7" s="289">
        <f t="shared" ref="D7:D56" si="1">B7*C7</f>
        <v>0</v>
      </c>
      <c r="E7" s="90" t="s">
        <v>50</v>
      </c>
      <c r="F7" s="91"/>
      <c r="G7" s="92"/>
      <c r="H7" s="20"/>
      <c r="I7" s="27">
        <f>($D$7-F7)*G7</f>
        <v>0</v>
      </c>
      <c r="K7" s="93">
        <f>$D$7*G7</f>
        <v>0</v>
      </c>
      <c r="L7" s="93">
        <f>$F7*G7</f>
        <v>0</v>
      </c>
    </row>
    <row r="8" spans="1:12" ht="16.899999999999999" customHeight="1">
      <c r="A8" s="287"/>
      <c r="B8" s="290"/>
      <c r="C8" s="290"/>
      <c r="D8" s="290"/>
      <c r="E8" s="94" t="s">
        <v>33</v>
      </c>
      <c r="F8" s="95"/>
      <c r="G8" s="96"/>
      <c r="H8" s="22"/>
      <c r="I8" s="28">
        <f t="shared" ref="I8:I10" si="2">($D$7-F8)*G8</f>
        <v>0</v>
      </c>
      <c r="K8" s="93">
        <f>$D$7*G8</f>
        <v>0</v>
      </c>
      <c r="L8" s="93">
        <f>$F8*G8</f>
        <v>0</v>
      </c>
    </row>
    <row r="9" spans="1:12" ht="16.899999999999999" customHeight="1">
      <c r="A9" s="287"/>
      <c r="B9" s="290"/>
      <c r="C9" s="290"/>
      <c r="D9" s="290"/>
      <c r="E9" s="24" t="s">
        <v>51</v>
      </c>
      <c r="F9" s="95"/>
      <c r="G9" s="96"/>
      <c r="H9" s="34"/>
      <c r="I9" s="28">
        <f>($D$7-F9)*G9</f>
        <v>0</v>
      </c>
      <c r="K9" s="93">
        <f>$D$7*G9</f>
        <v>0</v>
      </c>
      <c r="L9" s="93">
        <f>$F9*G9</f>
        <v>0</v>
      </c>
    </row>
    <row r="10" spans="1:12" ht="16.899999999999999" customHeight="1" thickBot="1">
      <c r="A10" s="288"/>
      <c r="B10" s="291"/>
      <c r="C10" s="291"/>
      <c r="D10" s="291"/>
      <c r="E10" s="98" t="s">
        <v>34</v>
      </c>
      <c r="F10" s="99"/>
      <c r="G10" s="100"/>
      <c r="H10" s="25"/>
      <c r="I10" s="29">
        <f t="shared" si="2"/>
        <v>0</v>
      </c>
      <c r="K10" s="93">
        <f t="shared" ref="K10" si="3">$D$7*G10</f>
        <v>0</v>
      </c>
      <c r="L10" s="93">
        <f t="shared" ref="L10" si="4">$F10*G10</f>
        <v>0</v>
      </c>
    </row>
    <row r="11" spans="1:12" ht="16.899999999999999" customHeight="1">
      <c r="A11" s="286">
        <v>24532</v>
      </c>
      <c r="B11" s="289"/>
      <c r="C11" s="289"/>
      <c r="D11" s="289">
        <f t="shared" si="1"/>
        <v>0</v>
      </c>
      <c r="E11" s="90" t="s">
        <v>50</v>
      </c>
      <c r="F11" s="91"/>
      <c r="G11" s="92"/>
      <c r="H11" s="20"/>
      <c r="I11" s="27">
        <f>($D$11-F11)*G11</f>
        <v>0</v>
      </c>
      <c r="K11" s="93">
        <f>$D$11*G11</f>
        <v>0</v>
      </c>
      <c r="L11" s="93">
        <f>$F11*G11</f>
        <v>0</v>
      </c>
    </row>
    <row r="12" spans="1:12" ht="16.899999999999999" customHeight="1">
      <c r="A12" s="287"/>
      <c r="B12" s="290"/>
      <c r="C12" s="290"/>
      <c r="D12" s="290"/>
      <c r="E12" s="94" t="s">
        <v>33</v>
      </c>
      <c r="F12" s="95"/>
      <c r="G12" s="96"/>
      <c r="H12" s="30"/>
      <c r="I12" s="31">
        <f t="shared" ref="I12:I14" si="5">($D$11-F12)*G12</f>
        <v>0</v>
      </c>
      <c r="K12" s="93">
        <f>$D$11*G12</f>
        <v>0</v>
      </c>
      <c r="L12" s="93">
        <f>$F12*G12</f>
        <v>0</v>
      </c>
    </row>
    <row r="13" spans="1:12" ht="16.899999999999999" customHeight="1">
      <c r="A13" s="287"/>
      <c r="B13" s="290"/>
      <c r="C13" s="290"/>
      <c r="D13" s="290"/>
      <c r="E13" s="24" t="s">
        <v>51</v>
      </c>
      <c r="F13" s="153"/>
      <c r="G13" s="96"/>
      <c r="H13" s="101"/>
      <c r="I13" s="154">
        <f>($D$11-F13)*G13</f>
        <v>0</v>
      </c>
      <c r="K13" s="93">
        <f>$D$11*G13</f>
        <v>0</v>
      </c>
      <c r="L13" s="93">
        <f>$F13*G13</f>
        <v>0</v>
      </c>
    </row>
    <row r="14" spans="1:12" ht="16.899999999999999" customHeight="1" thickBot="1">
      <c r="A14" s="288"/>
      <c r="B14" s="291"/>
      <c r="C14" s="291"/>
      <c r="D14" s="291"/>
      <c r="E14" s="98" t="s">
        <v>34</v>
      </c>
      <c r="F14" s="102"/>
      <c r="G14" s="100"/>
      <c r="H14" s="32"/>
      <c r="I14" s="33">
        <f t="shared" si="5"/>
        <v>0</v>
      </c>
      <c r="K14" s="93">
        <f t="shared" ref="K14" si="6">$D$11*G14</f>
        <v>0</v>
      </c>
      <c r="L14" s="93">
        <f t="shared" ref="L14" si="7">$F14*G14</f>
        <v>0</v>
      </c>
    </row>
    <row r="15" spans="1:12" ht="16.899999999999999" customHeight="1">
      <c r="A15" s="286">
        <v>24563</v>
      </c>
      <c r="B15" s="289"/>
      <c r="C15" s="289"/>
      <c r="D15" s="289">
        <f t="shared" si="1"/>
        <v>0</v>
      </c>
      <c r="E15" s="90" t="s">
        <v>50</v>
      </c>
      <c r="F15" s="155"/>
      <c r="G15" s="92"/>
      <c r="H15" s="20"/>
      <c r="I15" s="157">
        <f>($D$15-F15)*G15</f>
        <v>0</v>
      </c>
      <c r="K15" s="93">
        <f>$D$15*G15</f>
        <v>0</v>
      </c>
      <c r="L15" s="93">
        <f>$F15*G15</f>
        <v>0</v>
      </c>
    </row>
    <row r="16" spans="1:12" ht="16.899999999999999" customHeight="1">
      <c r="A16" s="287"/>
      <c r="B16" s="290"/>
      <c r="C16" s="290"/>
      <c r="D16" s="290"/>
      <c r="E16" s="94" t="s">
        <v>33</v>
      </c>
      <c r="F16" s="153"/>
      <c r="G16" s="96"/>
      <c r="H16" s="22"/>
      <c r="I16" s="158">
        <f>($D$15-F16)*G16</f>
        <v>0</v>
      </c>
      <c r="K16" s="93">
        <f>$D$15*G16</f>
        <v>0</v>
      </c>
      <c r="L16" s="93">
        <f>$F16*G16</f>
        <v>0</v>
      </c>
    </row>
    <row r="17" spans="1:12" ht="16.899999999999999" customHeight="1">
      <c r="A17" s="287"/>
      <c r="B17" s="290"/>
      <c r="C17" s="290"/>
      <c r="D17" s="290"/>
      <c r="E17" s="24" t="s">
        <v>51</v>
      </c>
      <c r="F17" s="153"/>
      <c r="G17" s="96"/>
      <c r="H17" s="22"/>
      <c r="I17" s="158">
        <f>($D$15-F17)*G17</f>
        <v>0</v>
      </c>
      <c r="K17" s="93">
        <f>$D$15*G17</f>
        <v>0</v>
      </c>
      <c r="L17" s="93">
        <f>$F17*G17</f>
        <v>0</v>
      </c>
    </row>
    <row r="18" spans="1:12" ht="16.899999999999999" customHeight="1" thickBot="1">
      <c r="A18" s="288"/>
      <c r="B18" s="291"/>
      <c r="C18" s="291"/>
      <c r="D18" s="291"/>
      <c r="E18" s="98" t="s">
        <v>34</v>
      </c>
      <c r="F18" s="156"/>
      <c r="G18" s="100"/>
      <c r="H18" s="25"/>
      <c r="I18" s="159">
        <f>($D$15-F18)*G18</f>
        <v>0</v>
      </c>
      <c r="K18" s="93">
        <f>$D$15*G18</f>
        <v>0</v>
      </c>
      <c r="L18" s="93">
        <f>$F18*G18</f>
        <v>0</v>
      </c>
    </row>
    <row r="19" spans="1:12" ht="16.899999999999999" customHeight="1">
      <c r="A19" s="286">
        <v>24593</v>
      </c>
      <c r="B19" s="289"/>
      <c r="C19" s="289"/>
      <c r="D19" s="289">
        <f t="shared" si="1"/>
        <v>0</v>
      </c>
      <c r="E19" s="90" t="s">
        <v>50</v>
      </c>
      <c r="F19" s="175"/>
      <c r="G19" s="176"/>
      <c r="H19" s="177"/>
      <c r="I19" s="21">
        <f>($D$19-F19)*G19</f>
        <v>0</v>
      </c>
      <c r="K19" s="93">
        <f>$D$19*G19</f>
        <v>0</v>
      </c>
      <c r="L19" s="93">
        <f>$F19*G19</f>
        <v>0</v>
      </c>
    </row>
    <row r="20" spans="1:12" ht="16.899999999999999" customHeight="1">
      <c r="A20" s="287"/>
      <c r="B20" s="290"/>
      <c r="C20" s="290"/>
      <c r="D20" s="290"/>
      <c r="E20" s="94" t="s">
        <v>33</v>
      </c>
      <c r="F20" s="178"/>
      <c r="G20" s="51"/>
      <c r="H20" s="179"/>
      <c r="I20" s="23">
        <f t="shared" ref="I20:I23" si="8">($D$19-F20)*G20</f>
        <v>0</v>
      </c>
      <c r="K20" s="93">
        <f t="shared" ref="K20:K23" si="9">$D$19*G20</f>
        <v>0</v>
      </c>
      <c r="L20" s="93">
        <f t="shared" ref="L20:L25" si="10">$F20*G20</f>
        <v>0</v>
      </c>
    </row>
    <row r="21" spans="1:12" ht="16.899999999999999" customHeight="1">
      <c r="A21" s="287"/>
      <c r="B21" s="290"/>
      <c r="C21" s="290"/>
      <c r="D21" s="290"/>
      <c r="E21" s="24" t="s">
        <v>51</v>
      </c>
      <c r="F21" s="178"/>
      <c r="G21" s="51"/>
      <c r="H21" s="179"/>
      <c r="I21" s="23">
        <f t="shared" si="8"/>
        <v>0</v>
      </c>
      <c r="K21" s="93">
        <f t="shared" si="9"/>
        <v>0</v>
      </c>
      <c r="L21" s="93">
        <f t="shared" si="10"/>
        <v>0</v>
      </c>
    </row>
    <row r="22" spans="1:12" ht="16.5" customHeight="1">
      <c r="A22" s="287"/>
      <c r="B22" s="290"/>
      <c r="C22" s="290"/>
      <c r="D22" s="290"/>
      <c r="E22" s="180" t="s">
        <v>34</v>
      </c>
      <c r="F22" s="178"/>
      <c r="G22" s="51"/>
      <c r="H22" s="179"/>
      <c r="I22" s="23">
        <f t="shared" ref="I22" si="11">($D$19-F22)*G22</f>
        <v>0</v>
      </c>
      <c r="K22" s="93">
        <f t="shared" ref="K22" si="12">$D$19*G22</f>
        <v>0</v>
      </c>
      <c r="L22" s="93">
        <f t="shared" ref="L22" si="13">$F22*G22</f>
        <v>0</v>
      </c>
    </row>
    <row r="23" spans="1:12" ht="16.5" customHeight="1" thickBot="1">
      <c r="A23" s="288"/>
      <c r="B23" s="291"/>
      <c r="C23" s="291"/>
      <c r="D23" s="291"/>
      <c r="E23" s="181" t="s">
        <v>70</v>
      </c>
      <c r="F23" s="182"/>
      <c r="G23" s="183"/>
      <c r="H23" s="184"/>
      <c r="I23" s="185">
        <f t="shared" si="8"/>
        <v>0</v>
      </c>
      <c r="K23" s="93">
        <f t="shared" si="9"/>
        <v>0</v>
      </c>
      <c r="L23" s="93">
        <f t="shared" si="10"/>
        <v>0</v>
      </c>
    </row>
    <row r="24" spans="1:12" ht="16.899999999999999" customHeight="1">
      <c r="A24" s="286">
        <v>24624</v>
      </c>
      <c r="B24" s="289"/>
      <c r="C24" s="289"/>
      <c r="D24" s="289">
        <f t="shared" si="1"/>
        <v>0</v>
      </c>
      <c r="E24" s="90" t="s">
        <v>50</v>
      </c>
      <c r="F24" s="175"/>
      <c r="G24" s="176"/>
      <c r="H24" s="177"/>
      <c r="I24" s="21">
        <f>($D$24-F24)*G24</f>
        <v>0</v>
      </c>
      <c r="K24" s="93">
        <f>$D$24*G24</f>
        <v>0</v>
      </c>
      <c r="L24" s="93">
        <f t="shared" si="10"/>
        <v>0</v>
      </c>
    </row>
    <row r="25" spans="1:12" ht="16.899999999999999" customHeight="1">
      <c r="A25" s="287"/>
      <c r="B25" s="290"/>
      <c r="C25" s="290"/>
      <c r="D25" s="290"/>
      <c r="E25" s="94" t="s">
        <v>33</v>
      </c>
      <c r="F25" s="178"/>
      <c r="G25" s="51"/>
      <c r="H25" s="179"/>
      <c r="I25" s="23">
        <f t="shared" ref="I25:I28" si="14">($D$24-F25)*G25</f>
        <v>0</v>
      </c>
      <c r="K25" s="93">
        <f t="shared" ref="K25:K28" si="15">$D$24*G25</f>
        <v>0</v>
      </c>
      <c r="L25" s="93">
        <f t="shared" si="10"/>
        <v>0</v>
      </c>
    </row>
    <row r="26" spans="1:12" ht="16.899999999999999" customHeight="1">
      <c r="A26" s="287"/>
      <c r="B26" s="290"/>
      <c r="C26" s="290"/>
      <c r="D26" s="290"/>
      <c r="E26" s="24" t="s">
        <v>51</v>
      </c>
      <c r="F26" s="178"/>
      <c r="G26" s="51"/>
      <c r="H26" s="179"/>
      <c r="I26" s="23">
        <f t="shared" si="14"/>
        <v>0</v>
      </c>
      <c r="K26" s="93">
        <f t="shared" si="15"/>
        <v>0</v>
      </c>
      <c r="L26" s="93">
        <f>$F26*G26</f>
        <v>0</v>
      </c>
    </row>
    <row r="27" spans="1:12" ht="16.899999999999999" customHeight="1">
      <c r="A27" s="287"/>
      <c r="B27" s="290"/>
      <c r="C27" s="290"/>
      <c r="D27" s="290"/>
      <c r="E27" s="180" t="s">
        <v>34</v>
      </c>
      <c r="F27" s="178"/>
      <c r="G27" s="51"/>
      <c r="H27" s="179"/>
      <c r="I27" s="23">
        <f t="shared" ref="I27" si="16">($D$24-F27)*G27</f>
        <v>0</v>
      </c>
      <c r="K27" s="93">
        <f t="shared" ref="K27" si="17">$D$24*G27</f>
        <v>0</v>
      </c>
      <c r="L27" s="93">
        <f t="shared" ref="L27" si="18">$F27*G27</f>
        <v>0</v>
      </c>
    </row>
    <row r="28" spans="1:12" ht="16.899999999999999" customHeight="1" thickBot="1">
      <c r="A28" s="288"/>
      <c r="B28" s="291"/>
      <c r="C28" s="291"/>
      <c r="D28" s="291"/>
      <c r="E28" s="181" t="s">
        <v>70</v>
      </c>
      <c r="F28" s="182"/>
      <c r="G28" s="183"/>
      <c r="H28" s="184"/>
      <c r="I28" s="185">
        <f t="shared" si="14"/>
        <v>0</v>
      </c>
      <c r="K28" s="93">
        <f t="shared" si="15"/>
        <v>0</v>
      </c>
      <c r="L28" s="93">
        <f t="shared" ref="L28" si="19">$F28*G28</f>
        <v>0</v>
      </c>
    </row>
    <row r="29" spans="1:12" ht="16.899999999999999" customHeight="1">
      <c r="A29" s="286">
        <v>24654</v>
      </c>
      <c r="B29" s="289"/>
      <c r="C29" s="289"/>
      <c r="D29" s="289">
        <f t="shared" si="1"/>
        <v>0</v>
      </c>
      <c r="E29" s="90" t="s">
        <v>50</v>
      </c>
      <c r="F29" s="175"/>
      <c r="G29" s="176"/>
      <c r="H29" s="186"/>
      <c r="I29" s="21">
        <f>($D$29-F29)*G29</f>
        <v>0</v>
      </c>
      <c r="K29" s="93">
        <f>$D$29*G29</f>
        <v>0</v>
      </c>
      <c r="L29" s="93">
        <f>$F29*G29</f>
        <v>0</v>
      </c>
    </row>
    <row r="30" spans="1:12" ht="16.899999999999999" customHeight="1">
      <c r="A30" s="287"/>
      <c r="B30" s="290"/>
      <c r="C30" s="290"/>
      <c r="D30" s="290"/>
      <c r="E30" s="94" t="s">
        <v>33</v>
      </c>
      <c r="F30" s="178"/>
      <c r="G30" s="51"/>
      <c r="H30" s="179"/>
      <c r="I30" s="23">
        <f t="shared" ref="I30:I33" si="20">($D$29-F30)*G30</f>
        <v>0</v>
      </c>
      <c r="K30" s="93">
        <f t="shared" ref="K30:K33" si="21">$D$29*G30</f>
        <v>0</v>
      </c>
      <c r="L30" s="93">
        <f t="shared" ref="L30:L33" si="22">$F30*G30</f>
        <v>0</v>
      </c>
    </row>
    <row r="31" spans="1:12" ht="16.899999999999999" customHeight="1">
      <c r="A31" s="287"/>
      <c r="B31" s="290"/>
      <c r="C31" s="290"/>
      <c r="D31" s="290"/>
      <c r="E31" s="24" t="s">
        <v>51</v>
      </c>
      <c r="F31" s="178"/>
      <c r="G31" s="51"/>
      <c r="H31" s="187"/>
      <c r="I31" s="23">
        <f t="shared" si="20"/>
        <v>0</v>
      </c>
      <c r="K31" s="93">
        <f t="shared" si="21"/>
        <v>0</v>
      </c>
      <c r="L31" s="93">
        <f t="shared" si="22"/>
        <v>0</v>
      </c>
    </row>
    <row r="32" spans="1:12" ht="16.899999999999999" customHeight="1">
      <c r="A32" s="287"/>
      <c r="B32" s="290"/>
      <c r="C32" s="290"/>
      <c r="D32" s="290"/>
      <c r="E32" s="180" t="s">
        <v>34</v>
      </c>
      <c r="F32" s="178"/>
      <c r="G32" s="51"/>
      <c r="H32" s="179"/>
      <c r="I32" s="23">
        <f t="shared" ref="I32" si="23">($D$29-F32)*G32</f>
        <v>0</v>
      </c>
      <c r="K32" s="93">
        <f t="shared" ref="K32" si="24">$D$29*G32</f>
        <v>0</v>
      </c>
      <c r="L32" s="93">
        <f t="shared" ref="L32" si="25">$F32*G32</f>
        <v>0</v>
      </c>
    </row>
    <row r="33" spans="1:12" ht="16.899999999999999" customHeight="1" thickBot="1">
      <c r="A33" s="288"/>
      <c r="B33" s="291"/>
      <c r="C33" s="291"/>
      <c r="D33" s="291"/>
      <c r="E33" s="181" t="s">
        <v>70</v>
      </c>
      <c r="F33" s="182"/>
      <c r="G33" s="183"/>
      <c r="H33" s="184"/>
      <c r="I33" s="185">
        <f t="shared" si="20"/>
        <v>0</v>
      </c>
      <c r="K33" s="93">
        <f t="shared" si="21"/>
        <v>0</v>
      </c>
      <c r="L33" s="93">
        <f t="shared" si="22"/>
        <v>0</v>
      </c>
    </row>
    <row r="34" spans="1:12" ht="16.899999999999999" customHeight="1">
      <c r="A34" s="286">
        <v>24685</v>
      </c>
      <c r="B34" s="289"/>
      <c r="C34" s="289"/>
      <c r="D34" s="289">
        <f t="shared" si="1"/>
        <v>0</v>
      </c>
      <c r="E34" s="90" t="s">
        <v>50</v>
      </c>
      <c r="F34" s="175"/>
      <c r="G34" s="176"/>
      <c r="H34" s="177"/>
      <c r="I34" s="21">
        <f>($D$34-F34)*G34</f>
        <v>0</v>
      </c>
      <c r="K34" s="93">
        <f>$D$34*G34</f>
        <v>0</v>
      </c>
      <c r="L34" s="93">
        <f>$F34*G34</f>
        <v>0</v>
      </c>
    </row>
    <row r="35" spans="1:12" ht="16.899999999999999" customHeight="1">
      <c r="A35" s="287"/>
      <c r="B35" s="290"/>
      <c r="C35" s="290"/>
      <c r="D35" s="290"/>
      <c r="E35" s="94" t="s">
        <v>33</v>
      </c>
      <c r="F35" s="178"/>
      <c r="G35" s="51"/>
      <c r="H35" s="179"/>
      <c r="I35" s="23">
        <f t="shared" ref="I35:I38" si="26">($D$34-F35)*G35</f>
        <v>0</v>
      </c>
      <c r="K35" s="93">
        <f t="shared" ref="K35:K38" si="27">$D$34*G35</f>
        <v>0</v>
      </c>
      <c r="L35" s="93">
        <f t="shared" ref="L35:L39" si="28">$F35*G35</f>
        <v>0</v>
      </c>
    </row>
    <row r="36" spans="1:12" ht="16.899999999999999" customHeight="1">
      <c r="A36" s="287"/>
      <c r="B36" s="290"/>
      <c r="C36" s="290"/>
      <c r="D36" s="290"/>
      <c r="E36" s="24" t="s">
        <v>51</v>
      </c>
      <c r="F36" s="178"/>
      <c r="G36" s="51"/>
      <c r="H36" s="179"/>
      <c r="I36" s="23">
        <f t="shared" si="26"/>
        <v>0</v>
      </c>
      <c r="K36" s="93">
        <f t="shared" si="27"/>
        <v>0</v>
      </c>
      <c r="L36" s="93">
        <f t="shared" si="28"/>
        <v>0</v>
      </c>
    </row>
    <row r="37" spans="1:12" ht="16.899999999999999" customHeight="1">
      <c r="A37" s="287"/>
      <c r="B37" s="290"/>
      <c r="C37" s="290"/>
      <c r="D37" s="290"/>
      <c r="E37" s="180" t="s">
        <v>34</v>
      </c>
      <c r="F37" s="178"/>
      <c r="G37" s="51"/>
      <c r="H37" s="179"/>
      <c r="I37" s="23">
        <f t="shared" ref="I37" si="29">($D$34-F37)*G37</f>
        <v>0</v>
      </c>
      <c r="K37" s="93">
        <f t="shared" ref="K37" si="30">$D$34*G37</f>
        <v>0</v>
      </c>
      <c r="L37" s="93">
        <f t="shared" ref="L37" si="31">$F37*G37</f>
        <v>0</v>
      </c>
    </row>
    <row r="38" spans="1:12" ht="16.899999999999999" customHeight="1" thickBot="1">
      <c r="A38" s="288"/>
      <c r="B38" s="291"/>
      <c r="C38" s="291"/>
      <c r="D38" s="291"/>
      <c r="E38" s="181" t="s">
        <v>70</v>
      </c>
      <c r="F38" s="182"/>
      <c r="G38" s="183"/>
      <c r="H38" s="184"/>
      <c r="I38" s="185">
        <f t="shared" si="26"/>
        <v>0</v>
      </c>
      <c r="K38" s="93">
        <f t="shared" si="27"/>
        <v>0</v>
      </c>
      <c r="L38" s="93">
        <f t="shared" si="28"/>
        <v>0</v>
      </c>
    </row>
    <row r="39" spans="1:12" s="236" customFormat="1" ht="16.899999999999999" customHeight="1">
      <c r="A39" s="280">
        <v>24716</v>
      </c>
      <c r="B39" s="283"/>
      <c r="C39" s="283"/>
      <c r="D39" s="283">
        <f t="shared" si="1"/>
        <v>0</v>
      </c>
      <c r="E39" s="232" t="s">
        <v>50</v>
      </c>
      <c r="F39" s="233"/>
      <c r="G39" s="234"/>
      <c r="H39" s="235"/>
      <c r="I39" s="27"/>
      <c r="K39" s="237">
        <f>$D$39*G39</f>
        <v>0</v>
      </c>
      <c r="L39" s="237">
        <f t="shared" si="28"/>
        <v>0</v>
      </c>
    </row>
    <row r="40" spans="1:12" s="236" customFormat="1" ht="16.899999999999999" customHeight="1">
      <c r="A40" s="281"/>
      <c r="B40" s="284"/>
      <c r="C40" s="284"/>
      <c r="D40" s="284"/>
      <c r="E40" s="238" t="s">
        <v>33</v>
      </c>
      <c r="F40" s="103"/>
      <c r="G40" s="239"/>
      <c r="H40" s="240"/>
      <c r="I40" s="28"/>
      <c r="K40" s="237">
        <f t="shared" ref="K40:K43" si="32">$D$39*G40</f>
        <v>0</v>
      </c>
      <c r="L40" s="237">
        <f>$F40*G40</f>
        <v>0</v>
      </c>
    </row>
    <row r="41" spans="1:12" s="236" customFormat="1" ht="16.899999999999999" customHeight="1">
      <c r="A41" s="281"/>
      <c r="B41" s="284"/>
      <c r="C41" s="284"/>
      <c r="D41" s="284"/>
      <c r="E41" s="241" t="s">
        <v>51</v>
      </c>
      <c r="F41" s="103"/>
      <c r="G41" s="239"/>
      <c r="H41" s="240"/>
      <c r="I41" s="28"/>
      <c r="K41" s="237">
        <f t="shared" si="32"/>
        <v>0</v>
      </c>
      <c r="L41" s="237">
        <f t="shared" ref="L41:L43" si="33">$F41*G41</f>
        <v>0</v>
      </c>
    </row>
    <row r="42" spans="1:12" s="236" customFormat="1" ht="16.899999999999999" customHeight="1">
      <c r="A42" s="281"/>
      <c r="B42" s="284"/>
      <c r="C42" s="284"/>
      <c r="D42" s="284"/>
      <c r="E42" s="241" t="s">
        <v>34</v>
      </c>
      <c r="F42" s="199"/>
      <c r="G42" s="242"/>
      <c r="H42" s="243"/>
      <c r="I42" s="244"/>
      <c r="K42" s="237"/>
      <c r="L42" s="237"/>
    </row>
    <row r="43" spans="1:12" s="236" customFormat="1" ht="16.899999999999999" customHeight="1" thickBot="1">
      <c r="A43" s="282"/>
      <c r="B43" s="285"/>
      <c r="C43" s="285"/>
      <c r="D43" s="285"/>
      <c r="E43" s="245" t="s">
        <v>70</v>
      </c>
      <c r="F43" s="104"/>
      <c r="G43" s="246"/>
      <c r="H43" s="247"/>
      <c r="I43" s="29"/>
      <c r="K43" s="237">
        <f t="shared" si="32"/>
        <v>0</v>
      </c>
      <c r="L43" s="237">
        <f t="shared" si="33"/>
        <v>0</v>
      </c>
    </row>
    <row r="44" spans="1:12" s="236" customFormat="1" ht="16.899999999999999" customHeight="1">
      <c r="A44" s="280">
        <v>24746</v>
      </c>
      <c r="B44" s="283"/>
      <c r="C44" s="283"/>
      <c r="D44" s="283">
        <f t="shared" si="1"/>
        <v>0</v>
      </c>
      <c r="E44" s="232" t="s">
        <v>50</v>
      </c>
      <c r="F44" s="233"/>
      <c r="G44" s="234"/>
      <c r="H44" s="248"/>
      <c r="I44" s="27"/>
      <c r="K44" s="237">
        <f>$D$44*G44</f>
        <v>0</v>
      </c>
      <c r="L44" s="237">
        <f>$F44*G44</f>
        <v>0</v>
      </c>
    </row>
    <row r="45" spans="1:12" s="236" customFormat="1" ht="16.899999999999999" customHeight="1">
      <c r="A45" s="281"/>
      <c r="B45" s="284"/>
      <c r="C45" s="284"/>
      <c r="D45" s="284"/>
      <c r="E45" s="238" t="s">
        <v>33</v>
      </c>
      <c r="F45" s="103"/>
      <c r="G45" s="239"/>
      <c r="H45" s="249"/>
      <c r="I45" s="28">
        <f t="shared" ref="I45:I49" si="34">($D$44-F45)*G45</f>
        <v>0</v>
      </c>
      <c r="K45" s="237">
        <f t="shared" ref="K45:K49" si="35">$D$44*G45</f>
        <v>0</v>
      </c>
      <c r="L45" s="237">
        <f t="shared" ref="L45:L49" si="36">$F45*G45</f>
        <v>0</v>
      </c>
    </row>
    <row r="46" spans="1:12" s="236" customFormat="1" ht="16.899999999999999" customHeight="1">
      <c r="A46" s="281"/>
      <c r="B46" s="284"/>
      <c r="C46" s="284"/>
      <c r="D46" s="284"/>
      <c r="E46" s="241" t="s">
        <v>51</v>
      </c>
      <c r="F46" s="103"/>
      <c r="G46" s="239"/>
      <c r="H46" s="249"/>
      <c r="I46" s="28">
        <f t="shared" si="34"/>
        <v>0</v>
      </c>
      <c r="K46" s="237">
        <f t="shared" si="35"/>
        <v>0</v>
      </c>
      <c r="L46" s="237">
        <f t="shared" si="36"/>
        <v>0</v>
      </c>
    </row>
    <row r="47" spans="1:12" s="236" customFormat="1" ht="16.899999999999999" customHeight="1">
      <c r="A47" s="281"/>
      <c r="B47" s="284"/>
      <c r="C47" s="284"/>
      <c r="D47" s="284"/>
      <c r="E47" s="241" t="s">
        <v>71</v>
      </c>
      <c r="F47" s="199"/>
      <c r="G47" s="242"/>
      <c r="H47" s="250"/>
      <c r="I47" s="244"/>
      <c r="K47" s="237"/>
      <c r="L47" s="237"/>
    </row>
    <row r="48" spans="1:12" s="236" customFormat="1" ht="16.899999999999999" customHeight="1">
      <c r="A48" s="281"/>
      <c r="B48" s="284"/>
      <c r="C48" s="284"/>
      <c r="D48" s="284"/>
      <c r="E48" s="241" t="s">
        <v>34</v>
      </c>
      <c r="F48" s="199"/>
      <c r="G48" s="242"/>
      <c r="H48" s="250"/>
      <c r="I48" s="244"/>
      <c r="K48" s="237"/>
      <c r="L48" s="237"/>
    </row>
    <row r="49" spans="1:13" s="236" customFormat="1" ht="16.899999999999999" customHeight="1" thickBot="1">
      <c r="A49" s="282"/>
      <c r="B49" s="285"/>
      <c r="C49" s="285"/>
      <c r="D49" s="285"/>
      <c r="E49" s="245" t="s">
        <v>70</v>
      </c>
      <c r="F49" s="104"/>
      <c r="G49" s="246"/>
      <c r="H49" s="251"/>
      <c r="I49" s="29">
        <f t="shared" si="34"/>
        <v>0</v>
      </c>
      <c r="K49" s="237">
        <f t="shared" si="35"/>
        <v>0</v>
      </c>
      <c r="L49" s="237">
        <f t="shared" si="36"/>
        <v>0</v>
      </c>
    </row>
    <row r="50" spans="1:13" s="236" customFormat="1" ht="16.899999999999999" customHeight="1">
      <c r="A50" s="280">
        <v>24777</v>
      </c>
      <c r="B50" s="283"/>
      <c r="C50" s="283"/>
      <c r="D50" s="283">
        <f t="shared" si="1"/>
        <v>0</v>
      </c>
      <c r="E50" s="232" t="s">
        <v>50</v>
      </c>
      <c r="F50" s="252"/>
      <c r="G50" s="234"/>
      <c r="H50" s="248"/>
      <c r="I50" s="27">
        <f>($D$50-F50)*G50</f>
        <v>0</v>
      </c>
      <c r="K50" s="237">
        <f>$D$50*G50</f>
        <v>0</v>
      </c>
      <c r="L50" s="237">
        <f>$F50*G50</f>
        <v>0</v>
      </c>
    </row>
    <row r="51" spans="1:13" s="236" customFormat="1" ht="16.899999999999999" customHeight="1">
      <c r="A51" s="281"/>
      <c r="B51" s="284"/>
      <c r="C51" s="284"/>
      <c r="D51" s="284"/>
      <c r="E51" s="238" t="s">
        <v>33</v>
      </c>
      <c r="F51" s="103"/>
      <c r="G51" s="239"/>
      <c r="H51" s="249"/>
      <c r="I51" s="28">
        <f t="shared" ref="I51:I55" si="37">($D$50-F51)*G51</f>
        <v>0</v>
      </c>
      <c r="K51" s="237">
        <f t="shared" ref="K51:K55" si="38">$D$50*G51</f>
        <v>0</v>
      </c>
      <c r="L51" s="237">
        <f t="shared" ref="L51:L55" si="39">$F51*G51</f>
        <v>0</v>
      </c>
    </row>
    <row r="52" spans="1:13" s="236" customFormat="1" ht="16.899999999999999" customHeight="1">
      <c r="A52" s="281"/>
      <c r="B52" s="284"/>
      <c r="C52" s="284"/>
      <c r="D52" s="284"/>
      <c r="E52" s="241" t="s">
        <v>51</v>
      </c>
      <c r="F52" s="103"/>
      <c r="G52" s="239"/>
      <c r="H52" s="253"/>
      <c r="I52" s="28">
        <f t="shared" si="37"/>
        <v>0</v>
      </c>
      <c r="K52" s="237">
        <f t="shared" si="38"/>
        <v>0</v>
      </c>
      <c r="L52" s="237">
        <f t="shared" si="39"/>
        <v>0</v>
      </c>
    </row>
    <row r="53" spans="1:13" s="236" customFormat="1" ht="16.899999999999999" customHeight="1">
      <c r="A53" s="281"/>
      <c r="B53" s="284"/>
      <c r="C53" s="284"/>
      <c r="D53" s="284"/>
      <c r="E53" s="241" t="s">
        <v>71</v>
      </c>
      <c r="F53" s="199"/>
      <c r="G53" s="242"/>
      <c r="H53" s="254"/>
      <c r="I53" s="244"/>
      <c r="K53" s="237"/>
      <c r="L53" s="237"/>
    </row>
    <row r="54" spans="1:13" s="236" customFormat="1" ht="16.899999999999999" customHeight="1">
      <c r="A54" s="281"/>
      <c r="B54" s="284"/>
      <c r="C54" s="284"/>
      <c r="D54" s="284"/>
      <c r="E54" s="241" t="s">
        <v>34</v>
      </c>
      <c r="F54" s="199"/>
      <c r="G54" s="242"/>
      <c r="H54" s="254"/>
      <c r="I54" s="244"/>
      <c r="K54" s="237"/>
      <c r="L54" s="237"/>
    </row>
    <row r="55" spans="1:13" s="236" customFormat="1" ht="16.899999999999999" customHeight="1" thickBot="1">
      <c r="A55" s="282"/>
      <c r="B55" s="285"/>
      <c r="C55" s="285"/>
      <c r="D55" s="285"/>
      <c r="E55" s="245" t="s">
        <v>70</v>
      </c>
      <c r="F55" s="104"/>
      <c r="G55" s="246"/>
      <c r="H55" s="251"/>
      <c r="I55" s="29">
        <f t="shared" si="37"/>
        <v>0</v>
      </c>
      <c r="K55" s="237">
        <f t="shared" si="38"/>
        <v>0</v>
      </c>
      <c r="L55" s="237">
        <f t="shared" si="39"/>
        <v>0</v>
      </c>
    </row>
    <row r="56" spans="1:13" ht="16.899999999999999" customHeight="1">
      <c r="A56" s="286">
        <v>24807</v>
      </c>
      <c r="B56" s="289"/>
      <c r="C56" s="289"/>
      <c r="D56" s="289">
        <f t="shared" si="1"/>
        <v>0</v>
      </c>
      <c r="E56" s="90" t="s">
        <v>50</v>
      </c>
      <c r="F56" s="105"/>
      <c r="G56" s="92"/>
      <c r="H56" s="35"/>
      <c r="I56" s="21">
        <f>($D$56-F56)*G56</f>
        <v>0</v>
      </c>
      <c r="K56" s="93">
        <f>$D$56*G56</f>
        <v>0</v>
      </c>
      <c r="L56" s="93">
        <f>$F56*G56</f>
        <v>0</v>
      </c>
    </row>
    <row r="57" spans="1:13" ht="16.899999999999999" customHeight="1">
      <c r="A57" s="287"/>
      <c r="B57" s="290"/>
      <c r="C57" s="290"/>
      <c r="D57" s="290"/>
      <c r="E57" s="94" t="s">
        <v>33</v>
      </c>
      <c r="F57" s="103"/>
      <c r="G57" s="96"/>
      <c r="H57" s="37"/>
      <c r="I57" s="23">
        <f t="shared" ref="I57:I61" si="40">($D$56-F57)*G57</f>
        <v>0</v>
      </c>
      <c r="K57" s="93">
        <f t="shared" ref="K57:K61" si="41">$D$56*G57</f>
        <v>0</v>
      </c>
      <c r="L57" s="93">
        <f t="shared" ref="L57:L61" si="42">$F57*G57</f>
        <v>0</v>
      </c>
    </row>
    <row r="58" spans="1:13" ht="16.899999999999999" customHeight="1">
      <c r="A58" s="287"/>
      <c r="B58" s="290"/>
      <c r="C58" s="290"/>
      <c r="D58" s="290"/>
      <c r="E58" s="24" t="s">
        <v>51</v>
      </c>
      <c r="F58" s="103"/>
      <c r="G58" s="96">
        <f t="shared" ref="G58:G61" si="43">(H58*1000000)*50</f>
        <v>0</v>
      </c>
      <c r="H58" s="36"/>
      <c r="I58" s="23">
        <f t="shared" si="40"/>
        <v>0</v>
      </c>
      <c r="K58" s="93">
        <f t="shared" si="41"/>
        <v>0</v>
      </c>
      <c r="L58" s="93">
        <f t="shared" si="42"/>
        <v>0</v>
      </c>
    </row>
    <row r="59" spans="1:13" ht="16.899999999999999" customHeight="1">
      <c r="A59" s="287"/>
      <c r="B59" s="290"/>
      <c r="C59" s="290"/>
      <c r="D59" s="290"/>
      <c r="E59" s="24" t="s">
        <v>71</v>
      </c>
      <c r="F59" s="199"/>
      <c r="G59" s="200"/>
      <c r="H59" s="202"/>
      <c r="I59" s="201"/>
      <c r="K59" s="93"/>
      <c r="L59" s="93"/>
    </row>
    <row r="60" spans="1:13" ht="16.899999999999999" customHeight="1">
      <c r="A60" s="287"/>
      <c r="B60" s="290"/>
      <c r="C60" s="290"/>
      <c r="D60" s="290"/>
      <c r="E60" s="24" t="s">
        <v>34</v>
      </c>
      <c r="F60" s="199"/>
      <c r="G60" s="200"/>
      <c r="H60" s="202"/>
      <c r="I60" s="201"/>
      <c r="K60" s="93"/>
      <c r="L60" s="93"/>
    </row>
    <row r="61" spans="1:13" ht="16.899999999999999" customHeight="1" thickBot="1">
      <c r="A61" s="288"/>
      <c r="B61" s="291"/>
      <c r="C61" s="291"/>
      <c r="D61" s="291"/>
      <c r="E61" s="98" t="s">
        <v>70</v>
      </c>
      <c r="F61" s="104"/>
      <c r="G61" s="100">
        <f t="shared" si="43"/>
        <v>0</v>
      </c>
      <c r="H61" s="38"/>
      <c r="I61" s="26">
        <f t="shared" si="40"/>
        <v>0</v>
      </c>
      <c r="K61" s="93">
        <f t="shared" si="41"/>
        <v>0</v>
      </c>
      <c r="L61" s="93">
        <f t="shared" si="42"/>
        <v>0</v>
      </c>
    </row>
    <row r="62" spans="1:13" s="39" customFormat="1" ht="22.5" customHeight="1" thickBot="1">
      <c r="A62" s="42" t="s">
        <v>35</v>
      </c>
      <c r="B62" s="43"/>
      <c r="C62" s="44"/>
      <c r="D62" s="44"/>
      <c r="E62" s="44"/>
      <c r="F62" s="44"/>
      <c r="G62" s="44"/>
      <c r="H62" s="106">
        <f>SUM(H3:H61)</f>
        <v>0</v>
      </c>
      <c r="I62" s="107">
        <f>SUM(I3:I61)</f>
        <v>0</v>
      </c>
      <c r="J62" s="45"/>
      <c r="K62" s="108">
        <f>SUM(K3:K61)</f>
        <v>0</v>
      </c>
      <c r="L62" s="108">
        <f>SUM(L3:L61)</f>
        <v>0</v>
      </c>
      <c r="M62" s="109"/>
    </row>
    <row r="63" spans="1:13">
      <c r="A63" s="110" t="s">
        <v>52</v>
      </c>
      <c r="I63" s="40"/>
      <c r="K63" s="93">
        <f>K62/1000000</f>
        <v>0</v>
      </c>
      <c r="L63" s="93">
        <f>L62/1000000</f>
        <v>0</v>
      </c>
    </row>
    <row r="64" spans="1:13" ht="15.75">
      <c r="A64" s="160"/>
      <c r="B64" s="160"/>
      <c r="C64" s="160"/>
      <c r="D64" s="160"/>
      <c r="E64" s="160"/>
      <c r="F64" s="160"/>
      <c r="K64" s="93"/>
      <c r="L64" s="93"/>
    </row>
    <row r="65" spans="1:12" ht="15.75">
      <c r="A65" s="160"/>
      <c r="B65" s="160"/>
      <c r="C65" s="160"/>
      <c r="D65" s="160"/>
      <c r="E65" s="160"/>
      <c r="F65" s="160"/>
      <c r="H65" s="41"/>
      <c r="K65" s="93">
        <f>K63-L63</f>
        <v>0</v>
      </c>
      <c r="L65" s="93"/>
    </row>
    <row r="72" spans="1:12">
      <c r="A72" s="111"/>
    </row>
  </sheetData>
  <mergeCells count="49">
    <mergeCell ref="A7:A10"/>
    <mergeCell ref="B7:B10"/>
    <mergeCell ref="C7:C10"/>
    <mergeCell ref="D7:D10"/>
    <mergeCell ref="A1:I1"/>
    <mergeCell ref="A3:A6"/>
    <mergeCell ref="B3:B6"/>
    <mergeCell ref="C3:C6"/>
    <mergeCell ref="D3:D6"/>
    <mergeCell ref="A11:A14"/>
    <mergeCell ref="B11:B14"/>
    <mergeCell ref="C11:C14"/>
    <mergeCell ref="D11:D14"/>
    <mergeCell ref="A15:A18"/>
    <mergeCell ref="B15:B18"/>
    <mergeCell ref="C15:C18"/>
    <mergeCell ref="D15:D18"/>
    <mergeCell ref="A19:A23"/>
    <mergeCell ref="B19:B23"/>
    <mergeCell ref="C19:C23"/>
    <mergeCell ref="D19:D23"/>
    <mergeCell ref="A24:A28"/>
    <mergeCell ref="B24:B28"/>
    <mergeCell ref="C24:C28"/>
    <mergeCell ref="D24:D28"/>
    <mergeCell ref="A29:A33"/>
    <mergeCell ref="B29:B33"/>
    <mergeCell ref="C29:C33"/>
    <mergeCell ref="D29:D33"/>
    <mergeCell ref="A34:A38"/>
    <mergeCell ref="B34:B38"/>
    <mergeCell ref="C34:C38"/>
    <mergeCell ref="D34:D38"/>
    <mergeCell ref="A39:A43"/>
    <mergeCell ref="B39:B43"/>
    <mergeCell ref="C39:C43"/>
    <mergeCell ref="D39:D43"/>
    <mergeCell ref="A44:A49"/>
    <mergeCell ref="B44:B49"/>
    <mergeCell ref="C44:C49"/>
    <mergeCell ref="D44:D49"/>
    <mergeCell ref="A50:A55"/>
    <mergeCell ref="B50:B55"/>
    <mergeCell ref="C50:C55"/>
    <mergeCell ref="D50:D55"/>
    <mergeCell ref="A56:A61"/>
    <mergeCell ref="B56:B61"/>
    <mergeCell ref="C56:C61"/>
    <mergeCell ref="D56:D61"/>
  </mergeCells>
  <pageMargins left="0.25" right="0.25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รวมผลประหยัด2567</vt:lpstr>
      <vt:lpstr>ราคา Spot LNG</vt:lpstr>
      <vt:lpstr>1. กฟผ. MM-T8 </vt:lpstr>
      <vt:lpstr>2. กฟผ. MM-T4</vt:lpstr>
      <vt:lpstr>3. สกพ_RE</vt:lpstr>
      <vt:lpstr>4. กฟผ. THPC</vt:lpstr>
      <vt:lpstr>5. พพ_Solar อุต</vt:lpstr>
      <vt:lpstr>6. พพ_EE อุต</vt:lpstr>
      <vt:lpstr>7. ชธ. ก๊าซ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Prsp</dc:creator>
  <cp:lastModifiedBy>นางสาว ลลิตวดี พุ่มบุญฤทธิ์</cp:lastModifiedBy>
  <dcterms:created xsi:type="dcterms:W3CDTF">2022-12-02T01:50:24Z</dcterms:created>
  <dcterms:modified xsi:type="dcterms:W3CDTF">2024-11-22T08:29:39Z</dcterms:modified>
</cp:coreProperties>
</file>